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9720" windowHeight="5445" activeTab="0"/>
  </bookViews>
  <sheets>
    <sheet name="Факторный анализ произв. труда" sheetId="1" r:id="rId1"/>
  </sheets>
  <definedNames>
    <definedName name="_xlnm.Print_Area" localSheetId="0">'Факторный анализ произв. труда'!$A$1:$N$115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5" authorId="0">
      <text>
        <r>
          <rPr>
            <b/>
            <sz val="8"/>
            <rFont val="Tahoma"/>
            <family val="0"/>
          </rPr>
          <t>Берется из таблицы "Использование трудовых ресурсов предприятия"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Берется из таблицы "Использование трудовых ресурсов предприятия"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Берется из таблицы "Расчет непроизводительных затрат рабочего времени"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<sst xmlns="http://schemas.openxmlformats.org/spreadsheetml/2006/main" count="48" uniqueCount="46">
  <si>
    <t>Цветовые обозначения</t>
  </si>
  <si>
    <t xml:space="preserve">   Результат</t>
  </si>
  <si>
    <t xml:space="preserve">   Изменяемые данные</t>
  </si>
  <si>
    <t>план</t>
  </si>
  <si>
    <t>факт</t>
  </si>
  <si>
    <t>Показатель</t>
  </si>
  <si>
    <t>Факторный анализ производительности труда</t>
  </si>
  <si>
    <t>При анализе использования трудовых ресурсов большое внимание</t>
  </si>
  <si>
    <t>уделяется изучению показателей производительности труда.</t>
  </si>
  <si>
    <t>Объем производства продукции, млн. руб.</t>
  </si>
  <si>
    <t>Среднесписочное численность</t>
  </si>
  <si>
    <t>промышленно-производственного персонала</t>
  </si>
  <si>
    <t>рабочих</t>
  </si>
  <si>
    <t>Отработано дней одним рабочим за год</t>
  </si>
  <si>
    <t>Средняя продолжительность рабочего дня, ч.</t>
  </si>
  <si>
    <t>Общее количество отработанного времени</t>
  </si>
  <si>
    <t>всеми рабочими за год, чел.-ч.</t>
  </si>
  <si>
    <t>одним рабочим, чел.-ч.</t>
  </si>
  <si>
    <t>Среднегодовая выработка, млн. руб.</t>
  </si>
  <si>
    <t>одного работающего</t>
  </si>
  <si>
    <t>одного рабочего</t>
  </si>
  <si>
    <t>Среднечасовая выработка рабочего, тыс. руб.</t>
  </si>
  <si>
    <t>Непроизводительные затраты времени, тыс. чел.-ч.</t>
  </si>
  <si>
    <t>Сверхплановая экономия времени за счет внедрения мероприятий НТП, тыс. чел.-ч.</t>
  </si>
  <si>
    <t>Изменение стоимости товарной продукции в результате структурных сдвигов, млн. руб.</t>
  </si>
  <si>
    <t xml:space="preserve">Удельный вес рабочих в общей численности промышленно-производственного персонала, % </t>
  </si>
  <si>
    <t>Среднедневная выработка рабочего, млн. руб.</t>
  </si>
  <si>
    <t>отклонение</t>
  </si>
  <si>
    <t>Результаты факторного анализа обобщены в следующей таблице</t>
  </si>
  <si>
    <t>Фактор</t>
  </si>
  <si>
    <t>Изменения за счет данного фактора:</t>
  </si>
  <si>
    <t>Итого</t>
  </si>
  <si>
    <t>1. Численность персонала</t>
  </si>
  <si>
    <t>2. Среднегодовая выработка одного работника</t>
  </si>
  <si>
    <t>2.1. Удельный вес рабочих</t>
  </si>
  <si>
    <t>2.2. Количество отработанных дней одним рабочим за год</t>
  </si>
  <si>
    <t>2.3. Продолжительность рабочего дня</t>
  </si>
  <si>
    <t>2.4. Изменение среднечасовой выработки рабочих</t>
  </si>
  <si>
    <t>2.4.1. Организация производства (интенсивность труда)</t>
  </si>
  <si>
    <t>2.4.2. Повышение технического уровня производства</t>
  </si>
  <si>
    <t>2.4.3. Непроизводительные затраты рабочего времени</t>
  </si>
  <si>
    <t>2.4.5. Структура производства</t>
  </si>
  <si>
    <t>Изменение среднечасовой выработки,       тыс. руб.</t>
  </si>
  <si>
    <t>Изменение среднегодовой выработки на одного рабочего,    млн. руб.</t>
  </si>
  <si>
    <t>Изменение среднегодовой выработки на одного работающего, млн. руб.</t>
  </si>
  <si>
    <t>Изменение выпуска продукции,        млн.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</si>
</sst>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0.00000"/>
    <numFmt numFmtId="166" formatCode="0.0000"/>
    <numFmt numFmtId="167" formatCode="0.000"/>
    <numFmt numFmtId="168" formatCode="0.0"/>
    <numFmt numFmtId="169" formatCode="0.0_ ;[Red]\-0.0\ "/>
    <numFmt numFmtId="170" formatCode="0.00_ ;[Red]\-0.00\ "/>
    <numFmt numFmtId="171" formatCode="0.000_ ;[Red]\-0.000\ "/>
    <numFmt numFmtId="172" formatCode="0.0000_ ;[Red]\-0.0000\ "/>
  </numFmts>
  <fonts count="22">
    <font>
      <sz val="10"/>
      <name val="Arial Cyr"/>
      <family val="0"/>
    </font>
    <font>
      <b/>
      <i/>
      <sz val="14"/>
      <name val="Arial Cyr"/>
      <family val="2"/>
    </font>
    <font>
      <b/>
      <sz val="8"/>
      <name val="Arial Cyr"/>
      <family val="2"/>
    </font>
    <font>
      <sz val="8"/>
      <name val="MS Sans Serif"/>
      <family val="0"/>
    </font>
    <font>
      <sz val="8"/>
      <name val="Arial Cyr"/>
      <family val="2"/>
    </font>
    <font>
      <sz val="8"/>
      <name val="Helv"/>
      <family val="0"/>
    </font>
    <font>
      <sz val="9"/>
      <name val="Tahoma"/>
      <family val="2"/>
    </font>
    <font>
      <sz val="11"/>
      <name val="Arial Cyr"/>
      <family val="2"/>
    </font>
    <font>
      <sz val="9"/>
      <name val="Arial Cyr"/>
      <family val="2"/>
    </font>
    <font>
      <sz val="10"/>
      <name val="Tahoma"/>
      <family val="2"/>
    </font>
    <font>
      <b/>
      <sz val="4"/>
      <name val="Arial Cyr"/>
      <family val="0"/>
    </font>
    <font>
      <sz val="4"/>
      <name val="Arial Cyr"/>
      <family val="0"/>
    </font>
    <font>
      <sz val="3.5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7"/>
      <name val="Arial Cyr"/>
      <family val="2"/>
    </font>
    <font>
      <b/>
      <sz val="14.75"/>
      <name val="Arial Cyr"/>
      <family val="0"/>
    </font>
    <font>
      <sz val="12"/>
      <name val="Arial Cyr"/>
      <family val="0"/>
    </font>
    <font>
      <sz val="11.25"/>
      <name val="Arial Cyr"/>
      <family val="0"/>
    </font>
    <font>
      <sz val="6.5"/>
      <name val="Arial Cyr"/>
      <family val="2"/>
    </font>
    <font>
      <sz val="11.75"/>
      <name val="Arial Cyr"/>
      <family val="0"/>
    </font>
    <font>
      <sz val="6.7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9"/>
      </patternFill>
    </fill>
  </fills>
  <borders count="45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n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thick">
        <color indexed="17"/>
      </right>
      <top style="double">
        <color indexed="18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 style="double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 style="thin">
        <color indexed="18"/>
      </left>
      <right style="thick">
        <color indexed="18"/>
      </right>
      <top style="thin">
        <color indexed="18"/>
      </top>
      <bottom style="double">
        <color indexed="18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8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4" fillId="2" borderId="1" xfId="16" applyNumberFormat="1" applyFont="1" applyFill="1" applyBorder="1" applyAlignment="1">
      <alignment vertical="center"/>
      <protection/>
    </xf>
    <xf numFmtId="49" fontId="4" fillId="2" borderId="2" xfId="16" applyNumberFormat="1" applyFont="1" applyFill="1" applyBorder="1" applyAlignment="1">
      <alignment vertical="center"/>
      <protection/>
    </xf>
    <xf numFmtId="164" fontId="2" fillId="2" borderId="3" xfId="17" applyNumberFormat="1" applyFont="1" applyFill="1" applyBorder="1" applyAlignment="1">
      <alignment horizontal="center" vertical="center"/>
      <protection/>
    </xf>
    <xf numFmtId="49" fontId="4" fillId="2" borderId="0" xfId="16" applyNumberFormat="1" applyFont="1" applyFill="1" applyAlignment="1">
      <alignment vertical="center"/>
      <protection/>
    </xf>
    <xf numFmtId="38" fontId="4" fillId="2" borderId="4" xfId="18" applyNumberFormat="1" applyFont="1" applyFill="1" applyBorder="1" applyAlignment="1">
      <alignment vertical="center"/>
      <protection/>
    </xf>
    <xf numFmtId="0" fontId="0" fillId="2" borderId="0" xfId="0" applyFill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2" fontId="6" fillId="2" borderId="0" xfId="0" applyNumberFormat="1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0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49" fontId="4" fillId="2" borderId="12" xfId="16" applyNumberFormat="1" applyFont="1" applyFill="1" applyBorder="1" applyAlignment="1">
      <alignment vertical="center"/>
      <protection/>
    </xf>
    <xf numFmtId="0" fontId="0" fillId="2" borderId="12" xfId="0" applyFont="1" applyFill="1" applyBorder="1" applyAlignment="1">
      <alignment vertical="center"/>
    </xf>
    <xf numFmtId="0" fontId="9" fillId="2" borderId="13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6" fillId="2" borderId="18" xfId="0" applyNumberFormat="1" applyFont="1" applyFill="1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 indent="4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4"/>
    </xf>
    <xf numFmtId="0" fontId="7" fillId="4" borderId="0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9" fillId="2" borderId="23" xfId="0" applyNumberFormat="1" applyFont="1" applyFill="1" applyBorder="1" applyAlignment="1">
      <alignment horizontal="center" vertical="center"/>
    </xf>
    <xf numFmtId="0" fontId="9" fillId="2" borderId="24" xfId="0" applyNumberFormat="1" applyFont="1" applyFill="1" applyBorder="1" applyAlignment="1">
      <alignment horizontal="center" vertical="center"/>
    </xf>
    <xf numFmtId="0" fontId="9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6" fillId="2" borderId="29" xfId="0" applyNumberFormat="1" applyFont="1" applyFill="1" applyBorder="1" applyAlignment="1">
      <alignment horizontal="center" vertical="center"/>
    </xf>
    <xf numFmtId="0" fontId="6" fillId="2" borderId="30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2" fontId="6" fillId="2" borderId="31" xfId="0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6" fillId="2" borderId="36" xfId="0" applyNumberFormat="1" applyFont="1" applyFill="1" applyBorder="1" applyAlignment="1">
      <alignment horizontal="center" vertical="center"/>
    </xf>
    <xf numFmtId="0" fontId="6" fillId="2" borderId="37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2" fontId="6" fillId="2" borderId="39" xfId="0" applyNumberFormat="1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 vertical="center" wrapText="1"/>
    </xf>
    <xf numFmtId="2" fontId="0" fillId="2" borderId="29" xfId="0" applyNumberFormat="1" applyFill="1" applyBorder="1" applyAlignment="1">
      <alignment horizontal="center" vertical="center" wrapText="1"/>
    </xf>
    <xf numFmtId="2" fontId="0" fillId="2" borderId="40" xfId="0" applyNumberForma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1" fillId="2" borderId="0" xfId="0" applyFont="1" applyFill="1" applyAlignment="1">
      <alignment horizontal="center" vertical="center"/>
    </xf>
    <xf numFmtId="49" fontId="2" fillId="2" borderId="26" xfId="15" applyNumberFormat="1" applyFont="1" applyFill="1" applyBorder="1" applyAlignment="1">
      <alignment horizontal="center" vertical="center"/>
      <protection/>
    </xf>
    <xf numFmtId="49" fontId="2" fillId="2" borderId="12" xfId="15" applyNumberFormat="1" applyFont="1" applyFill="1" applyBorder="1" applyAlignment="1">
      <alignment horizontal="center" vertical="center"/>
      <protection/>
    </xf>
    <xf numFmtId="49" fontId="2" fillId="2" borderId="15" xfId="15" applyNumberFormat="1" applyFont="1" applyFill="1" applyBorder="1" applyAlignment="1">
      <alignment horizontal="center" vertical="center"/>
      <protection/>
    </xf>
    <xf numFmtId="2" fontId="9" fillId="2" borderId="36" xfId="0" applyNumberFormat="1" applyFont="1" applyFill="1" applyBorder="1" applyAlignment="1">
      <alignment horizontal="center" vertical="center" wrapText="1"/>
    </xf>
    <xf numFmtId="2" fontId="9" fillId="2" borderId="37" xfId="0" applyNumberFormat="1" applyFont="1" applyFill="1" applyBorder="1" applyAlignment="1">
      <alignment horizontal="center" vertical="center" wrapText="1"/>
    </xf>
    <xf numFmtId="0" fontId="6" fillId="2" borderId="41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 indent="4"/>
    </xf>
    <xf numFmtId="0" fontId="0" fillId="2" borderId="0" xfId="0" applyFont="1" applyFill="1" applyBorder="1" applyAlignment="1">
      <alignment horizontal="left" vertical="center" wrapText="1" indent="4"/>
    </xf>
    <xf numFmtId="0" fontId="0" fillId="2" borderId="1" xfId="0" applyFill="1" applyBorder="1" applyAlignment="1">
      <alignment horizontal="left" vertical="center" wrapText="1" indent="2"/>
    </xf>
    <xf numFmtId="0" fontId="0" fillId="2" borderId="0" xfId="0" applyFill="1" applyBorder="1" applyAlignment="1">
      <alignment horizontal="left" vertical="center" wrapText="1" indent="2"/>
    </xf>
    <xf numFmtId="0" fontId="6" fillId="2" borderId="39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0" fontId="6" fillId="2" borderId="31" xfId="0" applyNumberFormat="1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2" fontId="6" fillId="2" borderId="42" xfId="0" applyNumberFormat="1" applyFont="1" applyFill="1" applyBorder="1" applyAlignment="1">
      <alignment horizontal="center" vertical="center"/>
    </xf>
    <xf numFmtId="2" fontId="6" fillId="2" borderId="43" xfId="0" applyNumberFormat="1" applyFont="1" applyFill="1" applyBorder="1" applyAlignment="1">
      <alignment horizontal="center" vertical="center"/>
    </xf>
    <xf numFmtId="1" fontId="9" fillId="2" borderId="37" xfId="0" applyNumberFormat="1" applyFont="1" applyFill="1" applyBorder="1" applyAlignment="1">
      <alignment horizontal="center" vertical="center" wrapText="1"/>
    </xf>
    <xf numFmtId="1" fontId="9" fillId="2" borderId="41" xfId="0" applyNumberFormat="1" applyFont="1" applyFill="1" applyBorder="1" applyAlignment="1">
      <alignment horizontal="center" vertical="center" wrapText="1"/>
    </xf>
    <xf numFmtId="2" fontId="6" fillId="2" borderId="44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3"/>
    </xf>
    <xf numFmtId="0" fontId="0" fillId="2" borderId="0" xfId="0" applyFill="1" applyBorder="1" applyAlignment="1">
      <alignment horizontal="left" indent="3"/>
    </xf>
    <xf numFmtId="0" fontId="0" fillId="2" borderId="5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 vertical="center" wrapText="1"/>
    </xf>
  </cellXfs>
  <cellStyles count="10">
    <cellStyle name="Normal" xfId="0"/>
    <cellStyle name="Normal_Solver Example" xfId="15"/>
    <cellStyle name="Normal_SOLVER1" xfId="16"/>
    <cellStyle name="Normal_SOLVER2" xfId="17"/>
    <cellStyle name="Normal_SOLVER4" xfId="18"/>
    <cellStyle name="Currency" xfId="19"/>
    <cellStyle name="Currency [0]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latin typeface="Arial Cyr"/>
                <a:ea typeface="Arial Cyr"/>
                <a:cs typeface="Arial Cyr"/>
              </a:rPr>
              <a:t>Влияние факторов на фонд рабочего времени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'Факторный анализ произв. труда'!#REF!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'Факторный анализ произв. труда'!#REF!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'Факторный анализ произв. труда'!#REF!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'Факторный анализ произв. труда'!#REF!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'Факторный анализ произв. труда'!#REF!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'Факторный анализ произв. труда'!#REF!</c:f>
              <c:numCache>
                <c:ptCount val="1"/>
                <c:pt idx="0">
                  <c:v>1</c:v>
                </c:pt>
              </c:numCache>
            </c:numRef>
          </c:val>
        </c:ser>
        <c:axId val="44654124"/>
        <c:axId val="66342797"/>
      </c:barChart>
      <c:catAx>
        <c:axId val="44654124"/>
        <c:scaling>
          <c:orientation val="minMax"/>
        </c:scaling>
        <c:axPos val="b"/>
        <c:delete val="1"/>
        <c:majorTickMark val="out"/>
        <c:minorTickMark val="none"/>
        <c:tickLblPos val="nextTo"/>
        <c:crossAx val="66342797"/>
        <c:crosses val="autoZero"/>
        <c:auto val="1"/>
        <c:lblOffset val="100"/>
        <c:noMultiLvlLbl val="0"/>
      </c:catAx>
      <c:valAx>
        <c:axId val="66342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54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Влияние факторов на среднечасовую выработку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425"/>
          <c:w val="0.6567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'Факторный анализ произв. труда'!$D$38</c:f>
              <c:strCache>
                <c:ptCount val="1"/>
                <c:pt idx="0">
                  <c:v>Изменение среднечасовой выработки,       тыс. руб.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7373C1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'Факторный анализ произв. труда'!$A$48:$C$51</c:f>
              <c:multiLvlStrCache/>
            </c:multiLvlStrRef>
          </c:cat>
          <c:val>
            <c:numRef>
              <c:f>'Факторный анализ произв. труда'!$D$48:$D$51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214262"/>
        <c:axId val="5057447"/>
      </c:barChart>
      <c:catAx>
        <c:axId val="60214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57447"/>
        <c:crosses val="autoZero"/>
        <c:auto val="1"/>
        <c:lblOffset val="100"/>
        <c:noMultiLvlLbl val="0"/>
      </c:catAx>
      <c:valAx>
        <c:axId val="5057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14262"/>
        <c:crossesAt val="1"/>
        <c:crossBetween val="between"/>
        <c:dispUnits/>
      </c:valAx>
      <c:spPr>
        <a:pattFill prst="pct30">
          <a:fgClr>
            <a:srgbClr val="FFFFCC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"/>
          <c:y val="0.49575"/>
        </c:manualLayout>
      </c:layout>
      <c:overlay val="0"/>
      <c:spPr>
        <a:pattFill prst="pct30">
          <a:fgClr>
            <a:srgbClr val="FFFFCC"/>
          </a:fgClr>
          <a:bgClr>
            <a:srgbClr val="FFFFFF"/>
          </a:bgClr>
        </a:patt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Влияние факторов на среднегодовую выработку на одного рабочего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1575"/>
          <c:w val="0.6652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'Факторный анализ произв. труда'!$E$38:$F$38</c:f>
              <c:strCache>
                <c:ptCount val="1"/>
                <c:pt idx="0">
                  <c:v>Изменение среднегодовой выработки на одного рабочего,    млн. руб.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multiLvlStrRef>
              <c:f>'Факторный анализ произв. труда'!$A$44:$C$46</c:f>
              <c:multiLvlStrCache/>
            </c:multiLvlStrRef>
          </c:cat>
          <c:val>
            <c:numRef>
              <c:f>'Факторный анализ произв. труда'!$E$44:$E$46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5517024"/>
        <c:axId val="7000033"/>
      </c:barChart>
      <c:catAx>
        <c:axId val="45517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000033"/>
        <c:crosses val="autoZero"/>
        <c:auto val="1"/>
        <c:lblOffset val="100"/>
        <c:noMultiLvlLbl val="0"/>
      </c:catAx>
      <c:valAx>
        <c:axId val="7000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7024"/>
        <c:crossesAt val="1"/>
        <c:crossBetween val="between"/>
        <c:dispUnits/>
      </c:valAx>
      <c:spPr>
        <a:pattFill prst="pct30">
          <a:fgClr>
            <a:srgbClr val="FFFFCC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75"/>
          <c:y val="0.45375"/>
        </c:manualLayout>
      </c:layout>
      <c:overlay val="0"/>
      <c:spPr>
        <a:pattFill prst="pct30">
          <a:fgClr>
            <a:srgbClr val="FFFFCC"/>
          </a:fgClr>
          <a:bgClr>
            <a:srgbClr val="FFFFFF"/>
          </a:bgClr>
        </a:patt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Влияние факторов на среднегодовую выработку на одного работающего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8"/>
          <c:w val="0.658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'Факторный анализ произв. труда'!$G$38:$I$38</c:f>
              <c:strCache>
                <c:ptCount val="1"/>
                <c:pt idx="0">
                  <c:v>Изменение среднегодовой выработки на одного работающего, млн. руб.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91AD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'Факторный анализ произв. труда'!$A$43:$C$46</c:f>
              <c:multiLvlStrCache/>
            </c:multiLvlStrRef>
          </c:cat>
          <c:val>
            <c:numRef>
              <c:f>'Факторный анализ произв. труда'!$G$43:$G$46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000298"/>
        <c:axId val="30131771"/>
      </c:barChart>
      <c:catAx>
        <c:axId val="630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131771"/>
        <c:crosses val="autoZero"/>
        <c:auto val="1"/>
        <c:lblOffset val="100"/>
        <c:noMultiLvlLbl val="0"/>
      </c:catAx>
      <c:valAx>
        <c:axId val="30131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00298"/>
        <c:crossesAt val="1"/>
        <c:crossBetween val="between"/>
        <c:dispUnits/>
      </c:valAx>
      <c:spPr>
        <a:pattFill prst="pct30">
          <a:fgClr>
            <a:srgbClr val="FFFFCC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75"/>
          <c:y val="0.45375"/>
        </c:manualLayout>
      </c:layout>
      <c:overlay val="0"/>
      <c:spPr>
        <a:pattFill prst="pct30">
          <a:fgClr>
            <a:srgbClr val="FFFFCC"/>
          </a:fgClr>
          <a:bgClr>
            <a:srgbClr val="FFFFFF"/>
          </a:bgClr>
        </a:patt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Влияние факторов на изменение выпуска продукции</a:t>
            </a:r>
          </a:p>
        </c:rich>
      </c:tx>
      <c:layout>
        <c:manualLayout>
          <c:xMode val="factor"/>
          <c:yMode val="factor"/>
          <c:x val="0.007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21"/>
          <c:w val="0.729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'Факторный анализ произв. труда'!$J$38:$M$38</c:f>
              <c:strCache>
                <c:ptCount val="1"/>
                <c:pt idx="0">
                  <c:v>Изменение выпуска продукции,        млн. руб.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99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'Факторный анализ произв. труда'!$A$40:$C$41</c:f>
              <c:multiLvlStrCache/>
            </c:multiLvlStrRef>
          </c:cat>
          <c:val>
            <c:numRef>
              <c:f>'Факторный анализ произв. труда'!$J$40:$J$41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750484"/>
        <c:axId val="24754357"/>
      </c:barChart>
      <c:catAx>
        <c:axId val="2750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754357"/>
        <c:crosses val="autoZero"/>
        <c:auto val="1"/>
        <c:lblOffset val="100"/>
        <c:noMultiLvlLbl val="0"/>
      </c:catAx>
      <c:valAx>
        <c:axId val="24754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0484"/>
        <c:crossesAt val="1"/>
        <c:crossBetween val="between"/>
        <c:dispUnits/>
      </c:valAx>
      <c:spPr>
        <a:pattFill prst="pct30">
          <a:fgClr>
            <a:srgbClr val="FFFFCC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458"/>
        </c:manualLayout>
      </c:layout>
      <c:overlay val="0"/>
      <c:spPr>
        <a:pattFill prst="pct30">
          <a:fgClr>
            <a:srgbClr val="FFFFCC"/>
          </a:fgClr>
          <a:bgClr>
            <a:srgbClr val="FFFFFF"/>
          </a:bgClr>
        </a:patt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32</xdr:row>
      <xdr:rowOff>0</xdr:rowOff>
    </xdr:from>
    <xdr:to>
      <xdr:col>14</xdr:col>
      <xdr:colOff>76200</xdr:colOff>
      <xdr:row>32</xdr:row>
      <xdr:rowOff>0</xdr:rowOff>
    </xdr:to>
    <xdr:graphicFrame>
      <xdr:nvGraphicFramePr>
        <xdr:cNvPr id="1" name="Chart 12"/>
        <xdr:cNvGraphicFramePr/>
      </xdr:nvGraphicFramePr>
      <xdr:xfrm>
        <a:off x="5838825" y="6962775"/>
        <a:ext cx="261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54</xdr:row>
      <xdr:rowOff>38100</xdr:rowOff>
    </xdr:from>
    <xdr:to>
      <xdr:col>13</xdr:col>
      <xdr:colOff>866775</xdr:colOff>
      <xdr:row>68</xdr:row>
      <xdr:rowOff>123825</xdr:rowOff>
    </xdr:to>
    <xdr:graphicFrame>
      <xdr:nvGraphicFramePr>
        <xdr:cNvPr id="2" name="Chart 19"/>
        <xdr:cNvGraphicFramePr/>
      </xdr:nvGraphicFramePr>
      <xdr:xfrm>
        <a:off x="19050" y="12696825"/>
        <a:ext cx="79819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69</xdr:row>
      <xdr:rowOff>114300</xdr:rowOff>
    </xdr:from>
    <xdr:to>
      <xdr:col>13</xdr:col>
      <xdr:colOff>866775</xdr:colOff>
      <xdr:row>84</xdr:row>
      <xdr:rowOff>38100</xdr:rowOff>
    </xdr:to>
    <xdr:graphicFrame>
      <xdr:nvGraphicFramePr>
        <xdr:cNvPr id="3" name="Chart 20"/>
        <xdr:cNvGraphicFramePr/>
      </xdr:nvGraphicFramePr>
      <xdr:xfrm>
        <a:off x="19050" y="15201900"/>
        <a:ext cx="79819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85</xdr:row>
      <xdr:rowOff>19050</xdr:rowOff>
    </xdr:from>
    <xdr:to>
      <xdr:col>13</xdr:col>
      <xdr:colOff>876300</xdr:colOff>
      <xdr:row>99</xdr:row>
      <xdr:rowOff>104775</xdr:rowOff>
    </xdr:to>
    <xdr:graphicFrame>
      <xdr:nvGraphicFramePr>
        <xdr:cNvPr id="4" name="Chart 21"/>
        <xdr:cNvGraphicFramePr/>
      </xdr:nvGraphicFramePr>
      <xdr:xfrm>
        <a:off x="28575" y="17697450"/>
        <a:ext cx="7981950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100</xdr:row>
      <xdr:rowOff>28575</xdr:rowOff>
    </xdr:from>
    <xdr:to>
      <xdr:col>13</xdr:col>
      <xdr:colOff>866775</xdr:colOff>
      <xdr:row>114</xdr:row>
      <xdr:rowOff>114300</xdr:rowOff>
    </xdr:to>
    <xdr:graphicFrame>
      <xdr:nvGraphicFramePr>
        <xdr:cNvPr id="5" name="Chart 22"/>
        <xdr:cNvGraphicFramePr/>
      </xdr:nvGraphicFramePr>
      <xdr:xfrm>
        <a:off x="19050" y="20135850"/>
        <a:ext cx="798195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Q56"/>
  <sheetViews>
    <sheetView tabSelected="1" workbookViewId="0" topLeftCell="A1">
      <selection activeCell="A2" sqref="A2:Q2"/>
    </sheetView>
  </sheetViews>
  <sheetFormatPr defaultColWidth="9.00390625" defaultRowHeight="12.75"/>
  <cols>
    <col min="1" max="1" width="10.75390625" style="1" customWidth="1"/>
    <col min="2" max="2" width="11.75390625" style="1" customWidth="1"/>
    <col min="3" max="3" width="10.25390625" style="1" customWidth="1"/>
    <col min="4" max="4" width="14.625" style="1" customWidth="1"/>
    <col min="5" max="5" width="8.75390625" style="1" customWidth="1"/>
    <col min="6" max="6" width="5.25390625" style="1" customWidth="1"/>
    <col min="7" max="7" width="1.12109375" style="1" customWidth="1"/>
    <col min="8" max="8" width="11.375" style="1" customWidth="1"/>
    <col min="9" max="9" width="1.75390625" style="1" customWidth="1"/>
    <col min="10" max="10" width="8.25390625" style="1" customWidth="1"/>
    <col min="11" max="11" width="1.00390625" style="1" customWidth="1"/>
    <col min="12" max="12" width="7.75390625" style="1" customWidth="1"/>
    <col min="13" max="13" width="1.00390625" style="1" customWidth="1"/>
    <col min="14" max="14" width="16.375" style="1" customWidth="1"/>
    <col min="15" max="16384" width="9.125" style="1" customWidth="1"/>
  </cols>
  <sheetData>
    <row r="1" ht="12.75"/>
    <row r="2" spans="1:17" ht="18">
      <c r="A2" s="114" t="s">
        <v>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18.75" customHeight="1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3"/>
    </row>
    <row r="4" spans="1:17" ht="18.75" customHeight="1" thickBot="1" thickTop="1">
      <c r="A4" s="91" t="s">
        <v>7</v>
      </c>
      <c r="B4" s="92"/>
      <c r="C4" s="92"/>
      <c r="D4" s="92"/>
      <c r="E4" s="92"/>
      <c r="F4" s="92"/>
      <c r="G4" s="92"/>
      <c r="H4" s="93"/>
      <c r="I4" s="12"/>
      <c r="J4" s="13"/>
      <c r="K4" s="117" t="s">
        <v>0</v>
      </c>
      <c r="L4" s="118"/>
      <c r="M4" s="118"/>
      <c r="N4" s="119"/>
      <c r="O4" s="2"/>
      <c r="P4" s="2"/>
      <c r="Q4" s="3"/>
    </row>
    <row r="5" spans="1:17" ht="14.25" customHeight="1" thickBot="1" thickTop="1">
      <c r="A5" s="50"/>
      <c r="B5" s="72"/>
      <c r="C5" s="72"/>
      <c r="D5" s="72"/>
      <c r="E5" s="72"/>
      <c r="F5" s="72"/>
      <c r="G5" s="72"/>
      <c r="H5" s="73"/>
      <c r="I5" s="12"/>
      <c r="J5" s="13"/>
      <c r="K5" s="4"/>
      <c r="L5" s="6"/>
      <c r="M5" s="7" t="s">
        <v>1</v>
      </c>
      <c r="N5" s="5"/>
      <c r="O5" s="2"/>
      <c r="P5" s="2"/>
      <c r="Q5" s="3"/>
    </row>
    <row r="6" spans="1:17" ht="8.25" customHeight="1" thickBot="1" thickTop="1">
      <c r="A6" s="50" t="s">
        <v>8</v>
      </c>
      <c r="B6" s="72"/>
      <c r="C6" s="72"/>
      <c r="D6" s="72"/>
      <c r="E6" s="72"/>
      <c r="F6" s="72"/>
      <c r="G6" s="72"/>
      <c r="H6" s="73"/>
      <c r="I6" s="12"/>
      <c r="J6" s="13"/>
      <c r="K6" s="4"/>
      <c r="L6" s="7"/>
      <c r="M6" s="7"/>
      <c r="N6" s="5"/>
      <c r="O6" s="2"/>
      <c r="P6" s="2"/>
      <c r="Q6" s="3"/>
    </row>
    <row r="7" spans="1:14" ht="14.25" thickBot="1" thickTop="1">
      <c r="A7" s="74"/>
      <c r="B7" s="75"/>
      <c r="C7" s="75"/>
      <c r="D7" s="75"/>
      <c r="E7" s="75"/>
      <c r="F7" s="75"/>
      <c r="G7" s="75"/>
      <c r="H7" s="76"/>
      <c r="K7" s="4"/>
      <c r="L7" s="8"/>
      <c r="M7" s="7" t="s">
        <v>2</v>
      </c>
      <c r="N7" s="5"/>
    </row>
    <row r="8" spans="1:14" ht="11.25" customHeight="1" thickBot="1" thickTop="1">
      <c r="A8" s="14"/>
      <c r="B8" s="15"/>
      <c r="C8" s="15"/>
      <c r="D8" s="15"/>
      <c r="E8" s="15"/>
      <c r="F8" s="15"/>
      <c r="G8" s="15"/>
      <c r="H8" s="15"/>
      <c r="K8" s="4"/>
      <c r="L8" s="7"/>
      <c r="M8" s="7"/>
      <c r="N8" s="5"/>
    </row>
    <row r="9" spans="1:14" ht="15.75" thickBot="1" thickTop="1">
      <c r="A9" s="14"/>
      <c r="B9" s="15"/>
      <c r="C9" s="15"/>
      <c r="D9" s="15"/>
      <c r="E9" s="15"/>
      <c r="F9" s="15"/>
      <c r="G9" s="15"/>
      <c r="H9" s="15"/>
      <c r="K9" s="41"/>
      <c r="L9" s="42"/>
      <c r="M9" s="41"/>
      <c r="N9" s="41"/>
    </row>
    <row r="10" spans="1:16" ht="19.5" customHeight="1" thickTop="1">
      <c r="A10" s="83" t="s">
        <v>5</v>
      </c>
      <c r="B10" s="84"/>
      <c r="C10" s="84"/>
      <c r="D10" s="68"/>
      <c r="E10" s="67" t="s">
        <v>3</v>
      </c>
      <c r="F10" s="68"/>
      <c r="G10" s="67" t="s">
        <v>4</v>
      </c>
      <c r="H10" s="68"/>
      <c r="I10" s="46" t="s">
        <v>27</v>
      </c>
      <c r="J10" s="47"/>
      <c r="K10" s="25"/>
      <c r="L10" s="26"/>
      <c r="M10" s="26"/>
      <c r="N10" s="10"/>
      <c r="O10" s="9"/>
      <c r="P10" s="9"/>
    </row>
    <row r="11" spans="1:14" ht="5.25" customHeight="1" thickBot="1">
      <c r="A11" s="85"/>
      <c r="B11" s="86"/>
      <c r="C11" s="86"/>
      <c r="D11" s="70"/>
      <c r="E11" s="69"/>
      <c r="F11" s="70"/>
      <c r="G11" s="69"/>
      <c r="H11" s="70"/>
      <c r="I11" s="48"/>
      <c r="J11" s="49"/>
      <c r="K11" s="25"/>
      <c r="L11" s="26"/>
      <c r="M11" s="26"/>
      <c r="N11" s="11"/>
    </row>
    <row r="12" spans="1:13" s="16" customFormat="1" ht="18" customHeight="1" thickTop="1">
      <c r="A12" s="77" t="s">
        <v>9</v>
      </c>
      <c r="B12" s="78"/>
      <c r="C12" s="78"/>
      <c r="D12" s="78"/>
      <c r="E12" s="82">
        <v>96000</v>
      </c>
      <c r="F12" s="79"/>
      <c r="G12" s="79">
        <v>100800</v>
      </c>
      <c r="H12" s="80"/>
      <c r="I12" s="44">
        <f>G12-E12</f>
        <v>4800</v>
      </c>
      <c r="J12" s="45"/>
      <c r="K12" s="145"/>
      <c r="L12" s="146"/>
      <c r="M12" s="146"/>
    </row>
    <row r="13" spans="1:13" s="17" customFormat="1" ht="18.75" customHeight="1">
      <c r="A13" s="106" t="s">
        <v>10</v>
      </c>
      <c r="B13" s="107"/>
      <c r="C13" s="107"/>
      <c r="D13" s="107"/>
      <c r="E13" s="43"/>
      <c r="F13" s="44"/>
      <c r="G13" s="44"/>
      <c r="H13" s="81"/>
      <c r="I13" s="44"/>
      <c r="J13" s="45"/>
      <c r="K13" s="147"/>
      <c r="L13" s="44"/>
      <c r="M13" s="44"/>
    </row>
    <row r="14" spans="1:13" s="17" customFormat="1" ht="16.5" customHeight="1">
      <c r="A14" s="126" t="s">
        <v>11</v>
      </c>
      <c r="B14" s="127"/>
      <c r="C14" s="127"/>
      <c r="D14" s="127"/>
      <c r="E14" s="43">
        <v>200</v>
      </c>
      <c r="F14" s="44"/>
      <c r="G14" s="44">
        <v>202</v>
      </c>
      <c r="H14" s="81"/>
      <c r="I14" s="44">
        <f>G14-E14</f>
        <v>2</v>
      </c>
      <c r="J14" s="45"/>
      <c r="K14" s="147"/>
      <c r="L14" s="44"/>
      <c r="M14" s="44"/>
    </row>
    <row r="15" spans="1:14" s="9" customFormat="1" ht="16.5" customHeight="1" thickBot="1">
      <c r="A15" s="71" t="s">
        <v>12</v>
      </c>
      <c r="B15" s="54"/>
      <c r="C15" s="54"/>
      <c r="D15" s="54"/>
      <c r="E15" s="130">
        <v>160</v>
      </c>
      <c r="F15" s="51"/>
      <c r="G15" s="51">
        <v>165</v>
      </c>
      <c r="H15" s="52"/>
      <c r="I15" s="44">
        <f aca="true" t="shared" si="0" ref="I15:I30">G15-E15</f>
        <v>5</v>
      </c>
      <c r="J15" s="45"/>
      <c r="K15" s="147"/>
      <c r="L15" s="44"/>
      <c r="M15" s="44"/>
      <c r="N15" s="18"/>
    </row>
    <row r="16" spans="1:14" s="9" customFormat="1" ht="22.5" customHeight="1" thickBot="1" thickTop="1">
      <c r="A16" s="65" t="s">
        <v>25</v>
      </c>
      <c r="B16" s="66"/>
      <c r="C16" s="66"/>
      <c r="D16" s="66"/>
      <c r="E16" s="53">
        <f>E15/E14*100</f>
        <v>80</v>
      </c>
      <c r="F16" s="53"/>
      <c r="G16" s="53">
        <f>G15/G14*100</f>
        <v>81.68316831683168</v>
      </c>
      <c r="H16" s="53"/>
      <c r="I16" s="100">
        <f t="shared" si="0"/>
        <v>1.6831683168316829</v>
      </c>
      <c r="J16" s="101"/>
      <c r="K16" s="147"/>
      <c r="L16" s="44"/>
      <c r="M16" s="44"/>
      <c r="N16" s="18"/>
    </row>
    <row r="17" spans="1:14" s="9" customFormat="1" ht="16.5" customHeight="1" thickTop="1">
      <c r="A17" s="65" t="s">
        <v>13</v>
      </c>
      <c r="B17" s="66"/>
      <c r="C17" s="66"/>
      <c r="D17" s="66"/>
      <c r="E17" s="102">
        <v>220</v>
      </c>
      <c r="F17" s="103"/>
      <c r="G17" s="103">
        <v>210</v>
      </c>
      <c r="H17" s="122"/>
      <c r="I17" s="44">
        <f t="shared" si="0"/>
        <v>-10</v>
      </c>
      <c r="J17" s="45"/>
      <c r="K17" s="147"/>
      <c r="L17" s="44"/>
      <c r="M17" s="44"/>
      <c r="N17" s="18"/>
    </row>
    <row r="18" spans="1:14" s="9" customFormat="1" ht="16.5" customHeight="1" thickBot="1">
      <c r="A18" s="65" t="s">
        <v>14</v>
      </c>
      <c r="B18" s="66"/>
      <c r="C18" s="66"/>
      <c r="D18" s="66"/>
      <c r="E18" s="108">
        <v>7.95</v>
      </c>
      <c r="F18" s="109"/>
      <c r="G18" s="109">
        <v>7.8</v>
      </c>
      <c r="H18" s="123"/>
      <c r="I18" s="44">
        <f t="shared" si="0"/>
        <v>-0.15000000000000036</v>
      </c>
      <c r="J18" s="45"/>
      <c r="K18" s="147"/>
      <c r="L18" s="44"/>
      <c r="M18" s="44"/>
      <c r="N18" s="18"/>
    </row>
    <row r="19" spans="1:14" s="9" customFormat="1" ht="18.75" customHeight="1" thickBot="1" thickTop="1">
      <c r="A19" s="65" t="s">
        <v>15</v>
      </c>
      <c r="B19" s="66"/>
      <c r="C19" s="66"/>
      <c r="D19" s="66"/>
      <c r="E19" s="53"/>
      <c r="F19" s="53"/>
      <c r="G19" s="53"/>
      <c r="H19" s="53"/>
      <c r="I19" s="44"/>
      <c r="J19" s="45"/>
      <c r="K19" s="147"/>
      <c r="L19" s="44"/>
      <c r="M19" s="44"/>
      <c r="N19" s="18"/>
    </row>
    <row r="20" spans="1:14" s="9" customFormat="1" ht="19.5" customHeight="1" thickTop="1">
      <c r="A20" s="30"/>
      <c r="B20" s="66" t="s">
        <v>16</v>
      </c>
      <c r="C20" s="66"/>
      <c r="D20" s="66"/>
      <c r="E20" s="89">
        <f>E15*E17*E18</f>
        <v>279840</v>
      </c>
      <c r="F20" s="87"/>
      <c r="G20" s="87">
        <f>G15*G17*G18</f>
        <v>270270</v>
      </c>
      <c r="H20" s="88"/>
      <c r="I20" s="44">
        <f t="shared" si="0"/>
        <v>-9570</v>
      </c>
      <c r="J20" s="45"/>
      <c r="K20" s="147"/>
      <c r="L20" s="44"/>
      <c r="M20" s="44"/>
      <c r="N20" s="18"/>
    </row>
    <row r="21" spans="1:14" s="9" customFormat="1" ht="19.5" customHeight="1">
      <c r="A21" s="30"/>
      <c r="B21" s="66" t="s">
        <v>17</v>
      </c>
      <c r="C21" s="66"/>
      <c r="D21" s="66"/>
      <c r="E21" s="133">
        <f>E17*E18</f>
        <v>1749</v>
      </c>
      <c r="F21" s="134"/>
      <c r="G21" s="134">
        <f>G17*G18</f>
        <v>1638</v>
      </c>
      <c r="H21" s="136"/>
      <c r="I21" s="44">
        <f t="shared" si="0"/>
        <v>-111</v>
      </c>
      <c r="J21" s="45"/>
      <c r="K21" s="147"/>
      <c r="L21" s="44"/>
      <c r="M21" s="44"/>
      <c r="N21" s="18"/>
    </row>
    <row r="22" spans="1:14" s="9" customFormat="1" ht="19.5" customHeight="1">
      <c r="A22" s="65" t="s">
        <v>18</v>
      </c>
      <c r="B22" s="66"/>
      <c r="C22" s="66"/>
      <c r="D22" s="66"/>
      <c r="E22" s="135"/>
      <c r="F22" s="53"/>
      <c r="G22" s="53"/>
      <c r="H22" s="90"/>
      <c r="I22" s="44">
        <f t="shared" si="0"/>
        <v>0</v>
      </c>
      <c r="J22" s="45"/>
      <c r="K22" s="147"/>
      <c r="L22" s="44"/>
      <c r="M22" s="44"/>
      <c r="N22" s="18"/>
    </row>
    <row r="23" spans="1:14" s="9" customFormat="1" ht="23.25" customHeight="1">
      <c r="A23" s="30"/>
      <c r="B23" s="66" t="s">
        <v>19</v>
      </c>
      <c r="C23" s="66"/>
      <c r="D23" s="66"/>
      <c r="E23" s="135">
        <f>E12/E14</f>
        <v>480</v>
      </c>
      <c r="F23" s="53"/>
      <c r="G23" s="53">
        <f>G12/G14</f>
        <v>499.009900990099</v>
      </c>
      <c r="H23" s="90"/>
      <c r="I23" s="100">
        <f t="shared" si="0"/>
        <v>19.009900990099027</v>
      </c>
      <c r="J23" s="101"/>
      <c r="K23" s="147"/>
      <c r="L23" s="44"/>
      <c r="M23" s="44"/>
      <c r="N23" s="18"/>
    </row>
    <row r="24" spans="1:14" s="9" customFormat="1" ht="19.5" customHeight="1">
      <c r="A24" s="30"/>
      <c r="B24" s="66" t="s">
        <v>20</v>
      </c>
      <c r="C24" s="66"/>
      <c r="D24" s="66"/>
      <c r="E24" s="135">
        <f>E12/E15</f>
        <v>600</v>
      </c>
      <c r="F24" s="53"/>
      <c r="G24" s="53">
        <f>G12/G15</f>
        <v>610.9090909090909</v>
      </c>
      <c r="H24" s="90"/>
      <c r="I24" s="100">
        <f t="shared" si="0"/>
        <v>10.909090909090878</v>
      </c>
      <c r="J24" s="101"/>
      <c r="K24" s="147"/>
      <c r="L24" s="44"/>
      <c r="M24" s="44"/>
      <c r="N24" s="18"/>
    </row>
    <row r="25" spans="1:14" s="9" customFormat="1" ht="19.5" customHeight="1">
      <c r="A25" s="65" t="s">
        <v>26</v>
      </c>
      <c r="B25" s="66"/>
      <c r="C25" s="66"/>
      <c r="D25" s="66"/>
      <c r="E25" s="135">
        <f>E24/E17</f>
        <v>2.727272727272727</v>
      </c>
      <c r="F25" s="53"/>
      <c r="G25" s="53">
        <f>G24/G17</f>
        <v>2.9090909090909087</v>
      </c>
      <c r="H25" s="90"/>
      <c r="I25" s="100">
        <f t="shared" si="0"/>
        <v>0.18181818181818166</v>
      </c>
      <c r="J25" s="101"/>
      <c r="K25" s="147"/>
      <c r="L25" s="44"/>
      <c r="M25" s="44"/>
      <c r="N25" s="18"/>
    </row>
    <row r="26" spans="1:14" s="9" customFormat="1" ht="19.5" customHeight="1" thickBot="1">
      <c r="A26" s="65" t="s">
        <v>21</v>
      </c>
      <c r="B26" s="66"/>
      <c r="C26" s="66"/>
      <c r="D26" s="66"/>
      <c r="E26" s="144">
        <f>E24/E21*1000</f>
        <v>343.05317324185245</v>
      </c>
      <c r="F26" s="140"/>
      <c r="G26" s="140">
        <f>G24/G21*1000</f>
        <v>372.9603729603729</v>
      </c>
      <c r="H26" s="141"/>
      <c r="I26" s="100">
        <f t="shared" si="0"/>
        <v>29.907199718520474</v>
      </c>
      <c r="J26" s="101"/>
      <c r="K26" s="147"/>
      <c r="L26" s="44"/>
      <c r="M26" s="44"/>
      <c r="N26" s="18"/>
    </row>
    <row r="27" spans="1:14" s="9" customFormat="1" ht="6" customHeight="1" thickBot="1" thickTop="1">
      <c r="A27" s="29"/>
      <c r="B27" s="24"/>
      <c r="C27" s="24"/>
      <c r="D27" s="24"/>
      <c r="E27" s="32"/>
      <c r="F27" s="32"/>
      <c r="G27" s="32"/>
      <c r="H27" s="32"/>
      <c r="I27" s="31"/>
      <c r="J27" s="34"/>
      <c r="K27" s="27"/>
      <c r="L27" s="21"/>
      <c r="M27" s="21"/>
      <c r="N27" s="18"/>
    </row>
    <row r="28" spans="1:14" s="9" customFormat="1" ht="14.25" customHeight="1" thickTop="1">
      <c r="A28" s="65" t="s">
        <v>22</v>
      </c>
      <c r="B28" s="66"/>
      <c r="C28" s="66"/>
      <c r="D28" s="66"/>
      <c r="E28" s="120"/>
      <c r="F28" s="121"/>
      <c r="G28" s="142">
        <v>1367</v>
      </c>
      <c r="H28" s="143"/>
      <c r="I28" s="44">
        <f t="shared" si="0"/>
        <v>1367</v>
      </c>
      <c r="J28" s="45"/>
      <c r="K28" s="147"/>
      <c r="L28" s="44"/>
      <c r="M28" s="44"/>
      <c r="N28" s="18"/>
    </row>
    <row r="29" spans="1:14" s="9" customFormat="1" ht="32.25" customHeight="1">
      <c r="A29" s="65" t="s">
        <v>23</v>
      </c>
      <c r="B29" s="66"/>
      <c r="C29" s="66"/>
      <c r="D29" s="66"/>
      <c r="E29" s="137"/>
      <c r="F29" s="53"/>
      <c r="G29" s="138">
        <v>8500</v>
      </c>
      <c r="H29" s="139"/>
      <c r="I29" s="44">
        <f t="shared" si="0"/>
        <v>8500</v>
      </c>
      <c r="J29" s="45"/>
      <c r="K29" s="147"/>
      <c r="L29" s="44"/>
      <c r="M29" s="44"/>
      <c r="N29" s="18"/>
    </row>
    <row r="30" spans="1:14" s="9" customFormat="1" ht="26.25" customHeight="1" thickBot="1">
      <c r="A30" s="65" t="s">
        <v>24</v>
      </c>
      <c r="B30" s="66"/>
      <c r="C30" s="66"/>
      <c r="D30" s="66"/>
      <c r="E30" s="108"/>
      <c r="F30" s="109"/>
      <c r="G30" s="131">
        <v>2300</v>
      </c>
      <c r="H30" s="132"/>
      <c r="I30" s="44">
        <f t="shared" si="0"/>
        <v>2300</v>
      </c>
      <c r="J30" s="45"/>
      <c r="K30" s="147"/>
      <c r="L30" s="44"/>
      <c r="M30" s="44"/>
      <c r="N30" s="18"/>
    </row>
    <row r="31" spans="1:13" ht="14.25" thickBot="1" thickTop="1">
      <c r="A31" s="19"/>
      <c r="B31" s="20"/>
      <c r="C31" s="20"/>
      <c r="D31" s="20"/>
      <c r="E31" s="22"/>
      <c r="F31" s="22"/>
      <c r="G31" s="22"/>
      <c r="H31" s="22"/>
      <c r="I31" s="22"/>
      <c r="J31" s="23"/>
      <c r="K31" s="28"/>
      <c r="L31" s="11"/>
      <c r="M31" s="11"/>
    </row>
    <row r="32" ht="14.25" thickBot="1" thickTop="1"/>
    <row r="33" spans="1:8" ht="13.5" customHeight="1" thickTop="1">
      <c r="A33" s="91" t="s">
        <v>28</v>
      </c>
      <c r="B33" s="92"/>
      <c r="C33" s="92"/>
      <c r="D33" s="92"/>
      <c r="E33" s="92"/>
      <c r="F33" s="92"/>
      <c r="G33" s="92"/>
      <c r="H33" s="93"/>
    </row>
    <row r="34" spans="1:8" ht="13.5" customHeight="1" thickBot="1">
      <c r="A34" s="74"/>
      <c r="B34" s="75"/>
      <c r="C34" s="75"/>
      <c r="D34" s="75"/>
      <c r="E34" s="75"/>
      <c r="F34" s="75"/>
      <c r="G34" s="75"/>
      <c r="H34" s="76"/>
    </row>
    <row r="35" ht="13.5" thickTop="1"/>
    <row r="36" ht="13.5" thickBot="1"/>
    <row r="37" spans="1:13" ht="13.5" thickTop="1">
      <c r="A37" s="96" t="s">
        <v>29</v>
      </c>
      <c r="B37" s="97"/>
      <c r="C37" s="97"/>
      <c r="D37" s="94" t="s">
        <v>30</v>
      </c>
      <c r="E37" s="94"/>
      <c r="F37" s="94"/>
      <c r="G37" s="94"/>
      <c r="H37" s="94"/>
      <c r="I37" s="94"/>
      <c r="J37" s="94"/>
      <c r="K37" s="94"/>
      <c r="L37" s="94"/>
      <c r="M37" s="95"/>
    </row>
    <row r="38" spans="1:13" ht="80.25" customHeight="1" thickBot="1">
      <c r="A38" s="98"/>
      <c r="B38" s="99"/>
      <c r="C38" s="99"/>
      <c r="D38" s="35" t="s">
        <v>42</v>
      </c>
      <c r="E38" s="104" t="s">
        <v>43</v>
      </c>
      <c r="F38" s="104"/>
      <c r="G38" s="104" t="s">
        <v>44</v>
      </c>
      <c r="H38" s="104"/>
      <c r="I38" s="104"/>
      <c r="J38" s="104" t="s">
        <v>45</v>
      </c>
      <c r="K38" s="104"/>
      <c r="L38" s="104"/>
      <c r="M38" s="105"/>
    </row>
    <row r="39" spans="1:13" ht="14.25" thickBot="1" thickTop="1">
      <c r="A39" s="110"/>
      <c r="B39" s="61"/>
      <c r="C39" s="61"/>
      <c r="D39" s="36"/>
      <c r="E39" s="61"/>
      <c r="F39" s="61"/>
      <c r="G39" s="61"/>
      <c r="H39" s="61"/>
      <c r="I39" s="61"/>
      <c r="J39" s="61"/>
      <c r="K39" s="61"/>
      <c r="L39" s="61"/>
      <c r="M39" s="62"/>
    </row>
    <row r="40" spans="1:13" ht="13.5" thickTop="1">
      <c r="A40" s="56" t="s">
        <v>32</v>
      </c>
      <c r="B40" s="57"/>
      <c r="C40" s="57"/>
      <c r="D40" s="33"/>
      <c r="E40" s="58"/>
      <c r="F40" s="58"/>
      <c r="G40" s="58"/>
      <c r="H40" s="58"/>
      <c r="I40" s="58"/>
      <c r="J40" s="111">
        <f>I14*E23</f>
        <v>960</v>
      </c>
      <c r="K40" s="112"/>
      <c r="L40" s="112"/>
      <c r="M40" s="113"/>
    </row>
    <row r="41" spans="1:13" ht="26.25" customHeight="1">
      <c r="A41" s="56" t="s">
        <v>33</v>
      </c>
      <c r="B41" s="57"/>
      <c r="C41" s="57"/>
      <c r="D41" s="33"/>
      <c r="E41" s="58"/>
      <c r="F41" s="58"/>
      <c r="G41" s="58"/>
      <c r="H41" s="58"/>
      <c r="I41" s="58"/>
      <c r="J41" s="151">
        <f>I23*G14</f>
        <v>3840.0000000000036</v>
      </c>
      <c r="K41" s="58"/>
      <c r="L41" s="58"/>
      <c r="M41" s="59"/>
    </row>
    <row r="42" spans="1:13" ht="13.5" thickBot="1">
      <c r="A42" s="128" t="s">
        <v>31</v>
      </c>
      <c r="B42" s="129"/>
      <c r="C42" s="129"/>
      <c r="D42" s="33"/>
      <c r="E42" s="58"/>
      <c r="F42" s="58"/>
      <c r="G42" s="58"/>
      <c r="H42" s="58"/>
      <c r="I42" s="58"/>
      <c r="J42" s="151"/>
      <c r="K42" s="58"/>
      <c r="L42" s="58"/>
      <c r="M42" s="59"/>
    </row>
    <row r="43" spans="1:13" ht="14.25" thickBot="1" thickTop="1">
      <c r="A43" s="124" t="s">
        <v>34</v>
      </c>
      <c r="B43" s="125"/>
      <c r="C43" s="125"/>
      <c r="D43" s="33"/>
      <c r="E43" s="58"/>
      <c r="F43" s="58"/>
      <c r="G43" s="111">
        <f>I16/100*E24</f>
        <v>10.099009900990097</v>
      </c>
      <c r="H43" s="112"/>
      <c r="I43" s="112"/>
      <c r="J43" s="58">
        <f>G43*G14</f>
        <v>2039.9999999999995</v>
      </c>
      <c r="K43" s="58"/>
      <c r="L43" s="58"/>
      <c r="M43" s="59"/>
    </row>
    <row r="44" spans="1:13" ht="25.5" customHeight="1" thickTop="1">
      <c r="A44" s="124" t="s">
        <v>35</v>
      </c>
      <c r="B44" s="125"/>
      <c r="C44" s="125"/>
      <c r="D44" s="33"/>
      <c r="E44" s="111">
        <f>I17*E18*E26/1000</f>
        <v>-27.27272727272727</v>
      </c>
      <c r="F44" s="112"/>
      <c r="G44" s="58">
        <f>G16/100*I17*E25</f>
        <v>-22.277227722772274</v>
      </c>
      <c r="H44" s="58"/>
      <c r="I44" s="58"/>
      <c r="J44" s="58">
        <f>G44*G14</f>
        <v>-4499.999999999999</v>
      </c>
      <c r="K44" s="58"/>
      <c r="L44" s="58"/>
      <c r="M44" s="59"/>
    </row>
    <row r="45" spans="1:13" ht="25.5" customHeight="1">
      <c r="A45" s="124" t="s">
        <v>36</v>
      </c>
      <c r="B45" s="125"/>
      <c r="C45" s="125"/>
      <c r="D45" s="33"/>
      <c r="E45" s="151">
        <f>G17*I18*E26/1000</f>
        <v>-10.806174957118378</v>
      </c>
      <c r="F45" s="58"/>
      <c r="G45" s="58">
        <f>G16/100*G17*I18*E26/1000</f>
        <v>-8.82682607883432</v>
      </c>
      <c r="H45" s="58"/>
      <c r="I45" s="58"/>
      <c r="J45" s="58">
        <f>G45*G14</f>
        <v>-1783.0188679245325</v>
      </c>
      <c r="K45" s="58"/>
      <c r="L45" s="58"/>
      <c r="M45" s="59"/>
    </row>
    <row r="46" spans="1:13" ht="23.25" customHeight="1">
      <c r="A46" s="124" t="s">
        <v>37</v>
      </c>
      <c r="B46" s="125"/>
      <c r="C46" s="125"/>
      <c r="D46" s="33"/>
      <c r="E46" s="151">
        <f>G17*G18*I26/1000</f>
        <v>48.98799313893654</v>
      </c>
      <c r="F46" s="58"/>
      <c r="G46" s="58">
        <f>G16/100*G17*G18*I26/1000</f>
        <v>40.01494489071549</v>
      </c>
      <c r="H46" s="58"/>
      <c r="I46" s="58"/>
      <c r="J46" s="58">
        <f>G46*G14</f>
        <v>8083.018867924529</v>
      </c>
      <c r="K46" s="58"/>
      <c r="L46" s="58"/>
      <c r="M46" s="59"/>
    </row>
    <row r="47" spans="1:13" ht="13.5" thickBot="1">
      <c r="A47" s="128" t="s">
        <v>31</v>
      </c>
      <c r="B47" s="129"/>
      <c r="C47" s="129"/>
      <c r="D47" s="33"/>
      <c r="E47" s="151">
        <f>SUM(E44:F46)</f>
        <v>10.909090909090892</v>
      </c>
      <c r="F47" s="58"/>
      <c r="G47" s="58">
        <f>SUM(G43:I46)</f>
        <v>19.009900990098995</v>
      </c>
      <c r="H47" s="58"/>
      <c r="I47" s="58"/>
      <c r="J47" s="58">
        <f>SUM(J43:M46)</f>
        <v>3839.9999999999973</v>
      </c>
      <c r="K47" s="58"/>
      <c r="L47" s="58"/>
      <c r="M47" s="59"/>
    </row>
    <row r="48" spans="1:13" ht="25.5" customHeight="1" thickTop="1">
      <c r="A48" s="128" t="s">
        <v>38</v>
      </c>
      <c r="B48" s="129"/>
      <c r="C48" s="129"/>
      <c r="D48" s="37">
        <f>(G12-G30)/(G20-G28+G29)*1000-E26</f>
        <v>12.025899443013998</v>
      </c>
      <c r="E48" s="58">
        <f>D48*G17*G18/1000</f>
        <v>19.698423287656926</v>
      </c>
      <c r="F48" s="58"/>
      <c r="G48" s="58">
        <f>E48*G16/100</f>
        <v>16.090296249818774</v>
      </c>
      <c r="H48" s="58"/>
      <c r="I48" s="58"/>
      <c r="J48" s="58">
        <f>G48*G14</f>
        <v>3250.2398424633925</v>
      </c>
      <c r="K48" s="58"/>
      <c r="L48" s="58"/>
      <c r="M48" s="59"/>
    </row>
    <row r="49" spans="1:13" ht="26.25" customHeight="1">
      <c r="A49" s="128" t="s">
        <v>39</v>
      </c>
      <c r="B49" s="129"/>
      <c r="C49" s="129"/>
      <c r="D49" s="38">
        <f>(G12-G30)/(G20-G28)*1000-(G12-G30)/(G20-G28+G29)*1000</f>
        <v>11.224018020703966</v>
      </c>
      <c r="E49" s="58">
        <f>D49*G18*G17/1000</f>
        <v>18.384941517913095</v>
      </c>
      <c r="F49" s="58"/>
      <c r="G49" s="58">
        <f>E49*G16/100</f>
        <v>15.017402725028024</v>
      </c>
      <c r="H49" s="58"/>
      <c r="I49" s="58"/>
      <c r="J49" s="58">
        <f>G49*G14</f>
        <v>3033.515350455661</v>
      </c>
      <c r="K49" s="58"/>
      <c r="L49" s="58"/>
      <c r="M49" s="59"/>
    </row>
    <row r="50" spans="1:13" ht="27" customHeight="1">
      <c r="A50" s="128" t="s">
        <v>40</v>
      </c>
      <c r="B50" s="129"/>
      <c r="C50" s="129"/>
      <c r="D50" s="38">
        <f>(G12-G30)/(G20)*1000-(G12-G30)/(G20-G28)*1000</f>
        <v>-1.8527262552059938</v>
      </c>
      <c r="E50" s="58">
        <f>D50*G18*G17/1000</f>
        <v>-3.034765606027418</v>
      </c>
      <c r="F50" s="58"/>
      <c r="G50" s="58">
        <f>E50*G16/100</f>
        <v>-2.478892697992693</v>
      </c>
      <c r="H50" s="58"/>
      <c r="I50" s="58"/>
      <c r="J50" s="58">
        <f>G50*G14</f>
        <v>-500.736324994524</v>
      </c>
      <c r="K50" s="58"/>
      <c r="L50" s="58"/>
      <c r="M50" s="59"/>
    </row>
    <row r="51" spans="1:13" ht="12.75">
      <c r="A51" s="128" t="s">
        <v>41</v>
      </c>
      <c r="B51" s="129"/>
      <c r="C51" s="129"/>
      <c r="D51" s="38">
        <f>G26-(G12-G30)/(G20)*1000</f>
        <v>8.510008510008504</v>
      </c>
      <c r="E51" s="58">
        <f>D51*G18*G17/1000</f>
        <v>13.939393939393927</v>
      </c>
      <c r="F51" s="58"/>
      <c r="G51" s="58">
        <f>E51*G16/100</f>
        <v>11.386138613861377</v>
      </c>
      <c r="H51" s="58"/>
      <c r="I51" s="58"/>
      <c r="J51" s="58">
        <f>G51*G14</f>
        <v>2299.999999999998</v>
      </c>
      <c r="K51" s="58"/>
      <c r="L51" s="58"/>
      <c r="M51" s="59"/>
    </row>
    <row r="52" spans="1:13" ht="12.75">
      <c r="A52" s="148" t="s">
        <v>31</v>
      </c>
      <c r="B52" s="149"/>
      <c r="C52" s="149"/>
      <c r="D52" s="39">
        <f>SUM(D48:D51)</f>
        <v>29.907199718520474</v>
      </c>
      <c r="E52" s="60">
        <f>SUM(E48:F51)</f>
        <v>48.98799313893653</v>
      </c>
      <c r="F52" s="61"/>
      <c r="G52" s="60">
        <f>SUM(G48:I51)</f>
        <v>40.01494489071548</v>
      </c>
      <c r="H52" s="61"/>
      <c r="I52" s="61"/>
      <c r="J52" s="60">
        <f>SUM(J48:M51)</f>
        <v>8083.018867924528</v>
      </c>
      <c r="K52" s="61"/>
      <c r="L52" s="61"/>
      <c r="M52" s="62"/>
    </row>
    <row r="53" spans="1:13" ht="13.5" thickBot="1">
      <c r="A53" s="150"/>
      <c r="B53" s="63"/>
      <c r="C53" s="63"/>
      <c r="D53" s="40"/>
      <c r="E53" s="63"/>
      <c r="F53" s="63"/>
      <c r="G53" s="63"/>
      <c r="H53" s="63"/>
      <c r="I53" s="63"/>
      <c r="J53" s="63"/>
      <c r="K53" s="63"/>
      <c r="L53" s="63"/>
      <c r="M53" s="64"/>
    </row>
    <row r="54" spans="1:13" ht="13.5" thickTop="1">
      <c r="A54" s="55"/>
      <c r="B54" s="55"/>
      <c r="C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5:13" ht="12.75">
      <c r="E55" s="55"/>
      <c r="F55" s="55"/>
      <c r="G55" s="55"/>
      <c r="H55" s="55"/>
      <c r="I55" s="55"/>
      <c r="J55" s="55"/>
      <c r="K55" s="55"/>
      <c r="L55" s="55"/>
      <c r="M55" s="55"/>
    </row>
    <row r="56" spans="5:13" ht="12.75">
      <c r="E56" s="55"/>
      <c r="F56" s="55"/>
      <c r="G56" s="55"/>
      <c r="H56" s="55"/>
      <c r="I56" s="55"/>
      <c r="J56" s="55"/>
      <c r="K56" s="55"/>
      <c r="L56" s="55"/>
      <c r="M56" s="55"/>
    </row>
  </sheetData>
  <mergeCells count="175">
    <mergeCell ref="K22:M22"/>
    <mergeCell ref="K21:M21"/>
    <mergeCell ref="K20:M20"/>
    <mergeCell ref="K13:M13"/>
    <mergeCell ref="K17:M17"/>
    <mergeCell ref="K18:M18"/>
    <mergeCell ref="K19:M19"/>
    <mergeCell ref="K26:M26"/>
    <mergeCell ref="K25:M25"/>
    <mergeCell ref="K24:M24"/>
    <mergeCell ref="K23:M23"/>
    <mergeCell ref="K30:M30"/>
    <mergeCell ref="K29:M29"/>
    <mergeCell ref="K28:M28"/>
    <mergeCell ref="E47:F47"/>
    <mergeCell ref="G47:I47"/>
    <mergeCell ref="J47:M47"/>
    <mergeCell ref="E45:F45"/>
    <mergeCell ref="G45:I45"/>
    <mergeCell ref="E46:F46"/>
    <mergeCell ref="G46:I46"/>
    <mergeCell ref="G43:I43"/>
    <mergeCell ref="J43:M43"/>
    <mergeCell ref="E44:F44"/>
    <mergeCell ref="G44:I44"/>
    <mergeCell ref="J44:M44"/>
    <mergeCell ref="I29:J29"/>
    <mergeCell ref="I30:J30"/>
    <mergeCell ref="A54:C54"/>
    <mergeCell ref="E41:F41"/>
    <mergeCell ref="G41:I41"/>
    <mergeCell ref="J41:M41"/>
    <mergeCell ref="E42:F42"/>
    <mergeCell ref="G42:I42"/>
    <mergeCell ref="J42:M42"/>
    <mergeCell ref="E43:F43"/>
    <mergeCell ref="I24:J24"/>
    <mergeCell ref="I25:J25"/>
    <mergeCell ref="I26:J26"/>
    <mergeCell ref="I28:J28"/>
    <mergeCell ref="I20:J20"/>
    <mergeCell ref="I21:J21"/>
    <mergeCell ref="I22:J22"/>
    <mergeCell ref="I23:J23"/>
    <mergeCell ref="A50:C50"/>
    <mergeCell ref="A51:C51"/>
    <mergeCell ref="A52:C52"/>
    <mergeCell ref="A53:C53"/>
    <mergeCell ref="K12:M12"/>
    <mergeCell ref="K14:M14"/>
    <mergeCell ref="K15:M15"/>
    <mergeCell ref="K16:M16"/>
    <mergeCell ref="A46:C46"/>
    <mergeCell ref="A47:C47"/>
    <mergeCell ref="A48:C48"/>
    <mergeCell ref="A49:C49"/>
    <mergeCell ref="E29:F29"/>
    <mergeCell ref="G29:H29"/>
    <mergeCell ref="G25:H25"/>
    <mergeCell ref="G26:H26"/>
    <mergeCell ref="G28:H28"/>
    <mergeCell ref="E25:F25"/>
    <mergeCell ref="E26:F26"/>
    <mergeCell ref="E15:F15"/>
    <mergeCell ref="E30:F30"/>
    <mergeCell ref="G30:H30"/>
    <mergeCell ref="E21:F21"/>
    <mergeCell ref="E22:F22"/>
    <mergeCell ref="E23:F23"/>
    <mergeCell ref="E24:F24"/>
    <mergeCell ref="G21:H21"/>
    <mergeCell ref="G22:H22"/>
    <mergeCell ref="G23:H23"/>
    <mergeCell ref="A43:C43"/>
    <mergeCell ref="A44:C44"/>
    <mergeCell ref="A45:C45"/>
    <mergeCell ref="A14:D14"/>
    <mergeCell ref="A18:D18"/>
    <mergeCell ref="A19:D19"/>
    <mergeCell ref="A42:C42"/>
    <mergeCell ref="B23:D23"/>
    <mergeCell ref="B24:D24"/>
    <mergeCell ref="B20:D20"/>
    <mergeCell ref="B21:D21"/>
    <mergeCell ref="A22:D22"/>
    <mergeCell ref="A30:D30"/>
    <mergeCell ref="A2:Q2"/>
    <mergeCell ref="A3:P3"/>
    <mergeCell ref="K4:N4"/>
    <mergeCell ref="A4:H5"/>
    <mergeCell ref="E28:F28"/>
    <mergeCell ref="G17:H17"/>
    <mergeCell ref="G18:H18"/>
    <mergeCell ref="J39:M39"/>
    <mergeCell ref="G39:I39"/>
    <mergeCell ref="G40:I40"/>
    <mergeCell ref="J40:M40"/>
    <mergeCell ref="A39:C39"/>
    <mergeCell ref="A40:C40"/>
    <mergeCell ref="E39:F39"/>
    <mergeCell ref="E40:F40"/>
    <mergeCell ref="J38:M38"/>
    <mergeCell ref="G38:I38"/>
    <mergeCell ref="E38:F38"/>
    <mergeCell ref="A13:D13"/>
    <mergeCell ref="E13:F13"/>
    <mergeCell ref="I13:J13"/>
    <mergeCell ref="A28:D28"/>
    <mergeCell ref="A29:D29"/>
    <mergeCell ref="E16:F16"/>
    <mergeCell ref="E18:F18"/>
    <mergeCell ref="A33:H34"/>
    <mergeCell ref="D37:M37"/>
    <mergeCell ref="A37:C38"/>
    <mergeCell ref="I15:J15"/>
    <mergeCell ref="I17:J17"/>
    <mergeCell ref="I19:J19"/>
    <mergeCell ref="I16:J16"/>
    <mergeCell ref="I18:J18"/>
    <mergeCell ref="E17:F17"/>
    <mergeCell ref="E19:F19"/>
    <mergeCell ref="G19:H19"/>
    <mergeCell ref="G20:H20"/>
    <mergeCell ref="E20:F20"/>
    <mergeCell ref="G24:H24"/>
    <mergeCell ref="I14:J14"/>
    <mergeCell ref="I10:J11"/>
    <mergeCell ref="A6:H7"/>
    <mergeCell ref="A12:D12"/>
    <mergeCell ref="G12:H12"/>
    <mergeCell ref="G13:H13"/>
    <mergeCell ref="G14:H14"/>
    <mergeCell ref="E12:F12"/>
    <mergeCell ref="I12:J12"/>
    <mergeCell ref="A10:D11"/>
    <mergeCell ref="A25:D25"/>
    <mergeCell ref="A26:D26"/>
    <mergeCell ref="E10:F11"/>
    <mergeCell ref="G10:H11"/>
    <mergeCell ref="A15:D15"/>
    <mergeCell ref="A16:D16"/>
    <mergeCell ref="G15:H15"/>
    <mergeCell ref="G16:H16"/>
    <mergeCell ref="A17:D17"/>
    <mergeCell ref="E14:F14"/>
    <mergeCell ref="E48:F48"/>
    <mergeCell ref="G48:I48"/>
    <mergeCell ref="J48:M48"/>
    <mergeCell ref="J49:M49"/>
    <mergeCell ref="G50:I50"/>
    <mergeCell ref="J50:M50"/>
    <mergeCell ref="G51:I51"/>
    <mergeCell ref="J51:M51"/>
    <mergeCell ref="E52:F52"/>
    <mergeCell ref="G52:I52"/>
    <mergeCell ref="J52:M52"/>
    <mergeCell ref="E53:F53"/>
    <mergeCell ref="G53:I53"/>
    <mergeCell ref="J53:M53"/>
    <mergeCell ref="E54:F54"/>
    <mergeCell ref="G54:I54"/>
    <mergeCell ref="J54:M54"/>
    <mergeCell ref="E55:F55"/>
    <mergeCell ref="G55:I55"/>
    <mergeCell ref="J55:M55"/>
    <mergeCell ref="E56:F56"/>
    <mergeCell ref="G56:I56"/>
    <mergeCell ref="J56:M56"/>
    <mergeCell ref="A41:C41"/>
    <mergeCell ref="J45:M45"/>
    <mergeCell ref="J46:M46"/>
    <mergeCell ref="E49:F49"/>
    <mergeCell ref="E50:F50"/>
    <mergeCell ref="E51:F51"/>
    <mergeCell ref="G49:I49"/>
  </mergeCells>
  <printOptions/>
  <pageMargins left="0.75" right="0.75" top="1" bottom="1" header="0.5" footer="0.5"/>
  <pageSetup horizontalDpi="180" verticalDpi="180" orientation="portrait" paperSize="9" scale="70" r:id="rId4"/>
  <rowBreaks count="1" manualBreakCount="1">
    <brk id="53" max="13" man="1"/>
  </rowBreaks>
  <colBreaks count="1" manualBreakCount="1">
    <brk id="14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economic-s.ru</dc:title>
  <dc:subject>economic-s.ru</dc:subject>
  <dc:creator>economic-s.ru</dc:creator>
  <cp:keywords/>
  <dc:description/>
  <cp:lastModifiedBy>MiR</cp:lastModifiedBy>
  <cp:lastPrinted>2000-06-12T16:04:00Z</cp:lastPrinted>
  <dcterms:created xsi:type="dcterms:W3CDTF">2000-04-29T06:23:06Z</dcterms:created>
  <dcterms:modified xsi:type="dcterms:W3CDTF">2005-02-04T15:38:03Z</dcterms:modified>
  <cp:category>economic-s.ru</cp:category>
  <cp:version/>
  <cp:contentType/>
  <cp:contentStatus/>
</cp:coreProperties>
</file>