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9440" windowHeight="8205" activeTab="0"/>
  </bookViews>
  <sheets>
    <sheet name="Вар8" sheetId="1" r:id="rId1"/>
  </sheets>
  <definedNames/>
  <calcPr fullCalcOnLoad="1"/>
</workbook>
</file>

<file path=xl/comments1.xml><?xml version="1.0" encoding="utf-8"?>
<comments xmlns="http://schemas.openxmlformats.org/spreadsheetml/2006/main">
  <authors>
    <author>xcode</author>
  </authors>
  <commentList>
    <comment ref="C13" authorId="0">
      <text>
        <r>
          <rPr>
            <b/>
            <sz val="9"/>
            <rFont val="Tahoma"/>
            <family val="2"/>
          </rPr>
          <t>% от 124 - ВР декабря</t>
        </r>
      </text>
    </comment>
    <comment ref="C14" authorId="0">
      <text>
        <r>
          <rPr>
            <b/>
            <sz val="9"/>
            <rFont val="Tahoma"/>
            <family val="2"/>
          </rPr>
          <t>% от 124 - ВР декабря</t>
        </r>
      </text>
    </comment>
  </commentList>
</comments>
</file>

<file path=xl/sharedStrings.xml><?xml version="1.0" encoding="utf-8"?>
<sst xmlns="http://schemas.openxmlformats.org/spreadsheetml/2006/main" count="62" uniqueCount="59">
  <si>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</si>
  <si>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</si>
  <si>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</si>
  <si>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</si>
  <si>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</si>
  <si>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</si>
  <si>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</si>
  <si>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</si>
  <si>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</si>
  <si>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</si>
  <si>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 xml:space="preserve">сентябрь </t>
  </si>
  <si>
    <t>октябрь</t>
  </si>
  <si>
    <t>Остаток на начало</t>
  </si>
  <si>
    <t>Поступление</t>
  </si>
  <si>
    <t>Планируемая выручка от реализации продукции</t>
  </si>
  <si>
    <t>Фактическая выручка от реализации продукции</t>
  </si>
  <si>
    <t>Отток</t>
  </si>
  <si>
    <t>Затраты на сырье и материалы</t>
  </si>
  <si>
    <t>Прочие расходы</t>
  </si>
  <si>
    <t>Приобретение оборудования</t>
  </si>
  <si>
    <t>Ремонт производственных помещений</t>
  </si>
  <si>
    <t>Валовая прибыль</t>
  </si>
  <si>
    <t>Налоги и прочие отчисления в бюджет</t>
  </si>
  <si>
    <t>Чистая прибыль</t>
  </si>
  <si>
    <t>Остаток на конец</t>
  </si>
  <si>
    <t>Помесячный график движения денежных средств на  планируемый год</t>
  </si>
  <si>
    <t xml:space="preserve">Показатель     </t>
  </si>
  <si>
    <t xml:space="preserve"> Фактические данные</t>
  </si>
  <si>
    <t>30% Кредита позапрошлого месяца</t>
  </si>
  <si>
    <t>Оттоки итого</t>
  </si>
  <si>
    <t>Обозначение</t>
  </si>
  <si>
    <t>Зсм</t>
  </si>
  <si>
    <t>ВР</t>
  </si>
  <si>
    <t>В.В. Ковалев, Вит.В. Ковалев - Финансы (организаций) предприятий</t>
  </si>
  <si>
    <t>cash outflow</t>
  </si>
  <si>
    <t>Зпр</t>
  </si>
  <si>
    <t>НП</t>
  </si>
  <si>
    <t>cash inflow</t>
  </si>
  <si>
    <t>Ремонт</t>
  </si>
  <si>
    <t>ВП</t>
  </si>
  <si>
    <t>Сдп</t>
  </si>
  <si>
    <t>Сальдо денежного потока</t>
  </si>
  <si>
    <t xml:space="preserve">Одск </t>
  </si>
  <si>
    <t>Одсн</t>
  </si>
  <si>
    <t>Цс</t>
  </si>
  <si>
    <t>ИН</t>
  </si>
  <si>
    <t xml:space="preserve">Излишек (недостаток) денежных средств </t>
  </si>
  <si>
    <t>ЧП</t>
  </si>
  <si>
    <t>Обр</t>
  </si>
  <si>
    <t>20 % Наличными в тот же месяц</t>
  </si>
  <si>
    <t>70% Кредита прошлого месяца</t>
  </si>
  <si>
    <t>7.7. Анализ и прогнозирование денежных потоков  на предприятии стр. 223</t>
  </si>
  <si>
    <t>На основе учебника:</t>
  </si>
  <si>
    <t>Нал20%</t>
  </si>
  <si>
    <t>Кред70%</t>
  </si>
  <si>
    <t>Кред30%</t>
  </si>
  <si>
    <t>∑Нал20%+Кред70%+Кред30%</t>
  </si>
  <si>
    <t xml:space="preserve">Целевое сальдо денежных средств </t>
  </si>
  <si>
    <t>Cash flow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</si>
</sst>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17"/>
      <name val="Times New Roman"/>
      <family val="1"/>
    </font>
    <font>
      <sz val="10"/>
      <color indexed="57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23"/>
      <name val="Times New Roman"/>
      <family val="1"/>
    </font>
    <font>
      <b/>
      <sz val="9"/>
      <name val="Tahoma"/>
      <family val="2"/>
    </font>
    <font>
      <b/>
      <sz val="26"/>
      <color indexed="8"/>
      <name val="Aharon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6" tint="-0.4999699890613556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i/>
      <sz val="10"/>
      <color theme="1"/>
      <name val="Times New Roman"/>
      <family val="1"/>
    </font>
    <font>
      <i/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0" tint="-0.4999699890613556"/>
      <name val="Times New Roman"/>
      <family val="1"/>
    </font>
    <font>
      <b/>
      <sz val="26"/>
      <color theme="1"/>
      <name val="Aharoni"/>
      <family val="0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6" tint="-0.24997000396251678"/>
      </left>
      <right style="thin">
        <color theme="6" tint="-0.24997000396251678"/>
      </right>
      <top style="thin">
        <color theme="6" tint="-0.24997000396251678"/>
      </top>
      <bottom style="thin">
        <color theme="6" tint="-0.24997000396251678"/>
      </bottom>
    </border>
    <border>
      <left style="medium">
        <color theme="6" tint="-0.24997000396251678"/>
      </left>
      <right style="thin">
        <color theme="6" tint="-0.24997000396251678"/>
      </right>
      <top style="thin">
        <color theme="6" tint="-0.24997000396251678"/>
      </top>
      <bottom style="thin">
        <color theme="6" tint="-0.24997000396251678"/>
      </bottom>
    </border>
    <border>
      <left style="thin">
        <color theme="6" tint="-0.24997000396251678"/>
      </left>
      <right style="thin">
        <color theme="6" tint="-0.24997000396251678"/>
      </right>
      <top style="thin">
        <color theme="6" tint="-0.24997000396251678"/>
      </top>
      <bottom style="medium">
        <color theme="6" tint="-0.24997000396251678"/>
      </bottom>
    </border>
    <border>
      <left style="medium"/>
      <right/>
      <top/>
      <bottom/>
    </border>
    <border>
      <left style="thin">
        <color theme="6" tint="-0.24997000396251678"/>
      </left>
      <right style="medium"/>
      <top style="thin">
        <color theme="6" tint="-0.24997000396251678"/>
      </top>
      <bottom style="thin">
        <color theme="6" tint="-0.24997000396251678"/>
      </bottom>
    </border>
    <border>
      <left style="thin">
        <color theme="6" tint="-0.24997000396251678"/>
      </left>
      <right style="medium"/>
      <top style="thin">
        <color theme="6" tint="-0.24997000396251678"/>
      </top>
      <bottom style="medium">
        <color theme="6" tint="-0.24997000396251678"/>
      </bottom>
    </border>
    <border>
      <left style="medium"/>
      <right/>
      <top/>
      <bottom style="medium"/>
    </border>
    <border>
      <left style="thin">
        <color theme="6" tint="-0.24997000396251678"/>
      </left>
      <right style="thin">
        <color theme="6" tint="-0.24997000396251678"/>
      </right>
      <top style="thin">
        <color theme="6" tint="-0.24997000396251678"/>
      </top>
      <bottom style="medium"/>
    </border>
    <border>
      <left style="thin">
        <color theme="6" tint="-0.24997000396251678"/>
      </left>
      <right style="medium"/>
      <top style="thin">
        <color theme="6" tint="-0.24997000396251678"/>
      </top>
      <bottom style="medium"/>
    </border>
    <border>
      <left style="medium">
        <color theme="6" tint="-0.24997000396251678"/>
      </left>
      <right style="thin">
        <color theme="6" tint="-0.24997000396251678"/>
      </right>
      <top style="medium"/>
      <bottom style="thin">
        <color theme="6" tint="-0.24997000396251678"/>
      </bottom>
    </border>
    <border>
      <left style="medium"/>
      <right/>
      <top style="medium"/>
      <bottom/>
    </border>
    <border>
      <left style="thin">
        <color theme="6" tint="-0.24997000396251678"/>
      </left>
      <right style="thin">
        <color theme="6" tint="-0.24997000396251678"/>
      </right>
      <top/>
      <bottom style="thin">
        <color theme="6" tint="-0.24997000396251678"/>
      </bottom>
    </border>
    <border>
      <left style="thin">
        <color theme="6" tint="-0.24997000396251678"/>
      </left>
      <right style="medium"/>
      <top/>
      <bottom style="thin">
        <color theme="6" tint="-0.24997000396251678"/>
      </bottom>
    </border>
    <border>
      <left style="medium"/>
      <right style="thin">
        <color theme="6" tint="-0.24997000396251678"/>
      </right>
      <top style="thin">
        <color theme="6" tint="-0.24997000396251678"/>
      </top>
      <bottom style="thin">
        <color theme="6" tint="-0.24997000396251678"/>
      </bottom>
    </border>
    <border>
      <left style="medium"/>
      <right style="thin">
        <color theme="6" tint="-0.24997000396251678"/>
      </right>
      <top style="thin">
        <color theme="6" tint="-0.24997000396251678"/>
      </top>
      <bottom style="medium"/>
    </border>
    <border>
      <left style="medium">
        <color theme="6" tint="-0.24997000396251678"/>
      </left>
      <right style="thin">
        <color theme="6" tint="-0.24997000396251678"/>
      </right>
      <top style="thin">
        <color theme="6" tint="-0.24997000396251678"/>
      </top>
      <bottom/>
    </border>
    <border>
      <left style="thin">
        <color theme="6" tint="-0.24997000396251678"/>
      </left>
      <right style="thin">
        <color theme="6" tint="-0.24997000396251678"/>
      </right>
      <top style="thin">
        <color theme="6" tint="-0.24997000396251678"/>
      </top>
      <bottom/>
    </border>
    <border>
      <left style="thin">
        <color theme="6" tint="-0.24997000396251678"/>
      </left>
      <right style="medium"/>
      <top style="thin">
        <color theme="6" tint="-0.24997000396251678"/>
      </top>
      <bottom/>
    </border>
    <border>
      <left style="medium"/>
      <right style="thin">
        <color theme="6" tint="-0.24997000396251678"/>
      </right>
      <top style="thin">
        <color theme="6" tint="-0.24997000396251678"/>
      </top>
      <bottom/>
    </border>
    <border>
      <left style="medium"/>
      <right style="thin">
        <color theme="6" tint="-0.24997000396251678"/>
      </right>
      <top style="medium"/>
      <bottom style="medium"/>
    </border>
    <border>
      <left style="thin">
        <color theme="6" tint="-0.24997000396251678"/>
      </left>
      <right style="thin">
        <color theme="6" tint="-0.24997000396251678"/>
      </right>
      <top style="medium"/>
      <bottom style="medium"/>
    </border>
    <border>
      <left style="thin">
        <color theme="6" tint="-0.24997000396251678"/>
      </left>
      <right style="medium"/>
      <top style="medium"/>
      <bottom style="medium"/>
    </border>
    <border>
      <left style="medium"/>
      <right style="thin">
        <color theme="6" tint="-0.24997000396251678"/>
      </right>
      <top/>
      <bottom style="thin">
        <color theme="6" tint="-0.24997000396251678"/>
      </bottom>
    </border>
    <border>
      <left style="medium"/>
      <right style="thin">
        <color theme="6" tint="-0.24997000396251678"/>
      </right>
      <top style="thin">
        <color theme="6" tint="-0.24997000396251678"/>
      </top>
      <bottom style="medium">
        <color theme="6" tint="-0.24997000396251678"/>
      </bottom>
    </border>
    <border>
      <left style="thin">
        <color theme="6" tint="-0.24997000396251678"/>
      </left>
      <right style="thin">
        <color theme="6" tint="-0.24997000396251678"/>
      </right>
      <top style="medium"/>
      <bottom style="thin">
        <color theme="6" tint="-0.24997000396251678"/>
      </bottom>
    </border>
    <border>
      <left style="thin">
        <color theme="6" tint="-0.24997000396251678"/>
      </left>
      <right style="medium"/>
      <top style="medium"/>
      <bottom style="thin">
        <color theme="6" tint="-0.24997000396251678"/>
      </bottom>
    </border>
    <border>
      <left style="medium"/>
      <right/>
      <top style="medium"/>
      <bottom style="thin">
        <color theme="6" tint="-0.24997000396251678"/>
      </bottom>
    </border>
    <border>
      <left/>
      <right/>
      <top style="medium"/>
      <bottom style="thin">
        <color theme="6" tint="-0.24997000396251678"/>
      </bottom>
    </border>
    <border>
      <left/>
      <right style="medium"/>
      <top style="medium"/>
      <bottom style="thin">
        <color theme="6" tint="-0.24997000396251678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7" fillId="10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10" borderId="12" xfId="0" applyFont="1" applyFill="1" applyBorder="1" applyAlignment="1">
      <alignment horizontal="center" vertical="center" wrapText="1"/>
    </xf>
    <xf numFmtId="164" fontId="48" fillId="10" borderId="10" xfId="0" applyNumberFormat="1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48" fillId="10" borderId="12" xfId="0" applyFont="1" applyFill="1" applyBorder="1" applyAlignment="1">
      <alignment horizontal="center" vertical="center" wrapText="1"/>
    </xf>
    <xf numFmtId="164" fontId="49" fillId="4" borderId="10" xfId="0" applyNumberFormat="1" applyFont="1" applyFill="1" applyBorder="1" applyAlignment="1">
      <alignment horizontal="center" vertical="center" wrapText="1"/>
    </xf>
    <xf numFmtId="0" fontId="49" fillId="6" borderId="10" xfId="0" applyFont="1" applyFill="1" applyBorder="1" applyAlignment="1">
      <alignment horizontal="center" vertical="center" wrapText="1"/>
    </xf>
    <xf numFmtId="164" fontId="49" fillId="6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64" fontId="48" fillId="34" borderId="10" xfId="0" applyNumberFormat="1" applyFont="1" applyFill="1" applyBorder="1" applyAlignment="1">
      <alignment horizontal="center" vertical="center" wrapText="1"/>
    </xf>
    <xf numFmtId="164" fontId="49" fillId="7" borderId="10" xfId="0" applyNumberFormat="1" applyFont="1" applyFill="1" applyBorder="1" applyAlignment="1">
      <alignment horizontal="center" vertical="center" wrapText="1"/>
    </xf>
    <xf numFmtId="0" fontId="49" fillId="7" borderId="10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50" fillId="7" borderId="12" xfId="0" applyNumberFormat="1" applyFont="1" applyFill="1" applyBorder="1" applyAlignment="1">
      <alignment horizontal="center" vertical="center" wrapText="1"/>
    </xf>
    <xf numFmtId="164" fontId="47" fillId="35" borderId="10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/>
    </xf>
    <xf numFmtId="0" fontId="48" fillId="34" borderId="10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center"/>
    </xf>
    <xf numFmtId="0" fontId="5" fillId="6" borderId="14" xfId="0" applyFont="1" applyFill="1" applyBorder="1" applyAlignment="1">
      <alignment horizontal="center" vertical="center" wrapText="1"/>
    </xf>
    <xf numFmtId="0" fontId="52" fillId="0" borderId="13" xfId="0" applyFont="1" applyBorder="1" applyAlignment="1">
      <alignment horizontal="center"/>
    </xf>
    <xf numFmtId="164" fontId="6" fillId="6" borderId="14" xfId="0" applyNumberFormat="1" applyFont="1" applyFill="1" applyBorder="1" applyAlignment="1">
      <alignment horizontal="center" vertical="center" wrapText="1"/>
    </xf>
    <xf numFmtId="164" fontId="49" fillId="4" borderId="14" xfId="0" applyNumberFormat="1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52" fillId="0" borderId="16" xfId="0" applyFont="1" applyBorder="1" applyAlignment="1">
      <alignment horizontal="center"/>
    </xf>
    <xf numFmtId="0" fontId="47" fillId="10" borderId="17" xfId="0" applyFont="1" applyFill="1" applyBorder="1" applyAlignment="1">
      <alignment horizontal="center" vertical="center" wrapText="1"/>
    </xf>
    <xf numFmtId="0" fontId="48" fillId="10" borderId="17" xfId="0" applyFont="1" applyFill="1" applyBorder="1" applyAlignment="1">
      <alignment horizontal="center" vertical="center" wrapText="1"/>
    </xf>
    <xf numFmtId="164" fontId="50" fillId="7" borderId="17" xfId="0" applyNumberFormat="1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47" fillId="33" borderId="0" xfId="0" applyFont="1" applyFill="1" applyBorder="1" applyAlignment="1">
      <alignment horizontal="left" vertical="center" wrapText="1"/>
    </xf>
    <xf numFmtId="2" fontId="55" fillId="10" borderId="10" xfId="0" applyNumberFormat="1" applyFont="1" applyFill="1" applyBorder="1" applyAlignment="1">
      <alignment horizontal="center" vertical="center" wrapText="1"/>
    </xf>
    <xf numFmtId="0" fontId="47" fillId="10" borderId="21" xfId="0" applyFont="1" applyFill="1" applyBorder="1" applyAlignment="1">
      <alignment horizontal="center" vertical="center" wrapText="1"/>
    </xf>
    <xf numFmtId="164" fontId="49" fillId="7" borderId="21" xfId="0" applyNumberFormat="1" applyFont="1" applyFill="1" applyBorder="1" applyAlignment="1">
      <alignment horizontal="center" vertical="center" wrapText="1"/>
    </xf>
    <xf numFmtId="0" fontId="5" fillId="7" borderId="22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left" vertical="center" wrapText="1"/>
    </xf>
    <xf numFmtId="0" fontId="47" fillId="33" borderId="24" xfId="0" applyFont="1" applyFill="1" applyBorder="1" applyAlignment="1">
      <alignment horizontal="left" vertical="center" wrapText="1"/>
    </xf>
    <xf numFmtId="0" fontId="47" fillId="33" borderId="25" xfId="0" applyFont="1" applyFill="1" applyBorder="1" applyAlignment="1">
      <alignment horizontal="left" vertical="center" wrapText="1"/>
    </xf>
    <xf numFmtId="0" fontId="47" fillId="10" borderId="26" xfId="0" applyFont="1" applyFill="1" applyBorder="1" applyAlignment="1">
      <alignment horizontal="center" vertical="center" wrapText="1"/>
    </xf>
    <xf numFmtId="0" fontId="50" fillId="6" borderId="26" xfId="0" applyFont="1" applyFill="1" applyBorder="1" applyAlignment="1">
      <alignment horizontal="center" vertical="center" wrapText="1"/>
    </xf>
    <xf numFmtId="164" fontId="50" fillId="6" borderId="26" xfId="0" applyNumberFormat="1" applyFont="1" applyFill="1" applyBorder="1" applyAlignment="1">
      <alignment horizontal="center" vertical="center" wrapText="1"/>
    </xf>
    <xf numFmtId="0" fontId="5" fillId="6" borderId="27" xfId="0" applyFont="1" applyFill="1" applyBorder="1" applyAlignment="1">
      <alignment horizontal="center" vertical="center" wrapText="1"/>
    </xf>
    <xf numFmtId="164" fontId="49" fillId="4" borderId="17" xfId="0" applyNumberFormat="1" applyFont="1" applyFill="1" applyBorder="1" applyAlignment="1">
      <alignment horizontal="center" vertical="center" wrapText="1"/>
    </xf>
    <xf numFmtId="0" fontId="49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47" fillId="33" borderId="28" xfId="0" applyFont="1" applyFill="1" applyBorder="1" applyAlignment="1">
      <alignment horizontal="left" vertical="center" wrapText="1"/>
    </xf>
    <xf numFmtId="164" fontId="49" fillId="7" borderId="26" xfId="0" applyNumberFormat="1" applyFont="1" applyFill="1" applyBorder="1" applyAlignment="1">
      <alignment horizontal="center" vertical="center" wrapText="1"/>
    </xf>
    <xf numFmtId="0" fontId="5" fillId="7" borderId="27" xfId="0" applyFont="1" applyFill="1" applyBorder="1" applyAlignment="1">
      <alignment horizontal="center" vertical="center" wrapText="1"/>
    </xf>
    <xf numFmtId="0" fontId="47" fillId="33" borderId="29" xfId="0" applyFont="1" applyFill="1" applyBorder="1" applyAlignment="1">
      <alignment horizontal="left" vertical="center" wrapText="1"/>
    </xf>
    <xf numFmtId="0" fontId="47" fillId="10" borderId="30" xfId="0" applyFont="1" applyFill="1" applyBorder="1" applyAlignment="1">
      <alignment horizontal="center" vertical="center" wrapText="1"/>
    </xf>
    <xf numFmtId="164" fontId="49" fillId="7" borderId="30" xfId="0" applyNumberFormat="1" applyFont="1" applyFill="1" applyBorder="1" applyAlignment="1">
      <alignment horizontal="center" vertical="center" wrapText="1"/>
    </xf>
    <xf numFmtId="0" fontId="5" fillId="7" borderId="31" xfId="0" applyFont="1" applyFill="1" applyBorder="1" applyAlignment="1">
      <alignment horizontal="center" vertical="center" wrapText="1"/>
    </xf>
    <xf numFmtId="0" fontId="47" fillId="33" borderId="32" xfId="0" applyFont="1" applyFill="1" applyBorder="1" applyAlignment="1">
      <alignment horizontal="left" vertical="center" wrapText="1"/>
    </xf>
    <xf numFmtId="0" fontId="47" fillId="33" borderId="33" xfId="0" applyFont="1" applyFill="1" applyBorder="1" applyAlignment="1">
      <alignment horizontal="left" vertical="center" wrapText="1"/>
    </xf>
    <xf numFmtId="0" fontId="53" fillId="10" borderId="34" xfId="0" applyFont="1" applyFill="1" applyBorder="1" applyAlignment="1">
      <alignment horizontal="center"/>
    </xf>
    <xf numFmtId="0" fontId="10" fillId="6" borderId="34" xfId="0" applyFont="1" applyFill="1" applyBorder="1" applyAlignment="1">
      <alignment horizontal="center" vertical="center"/>
    </xf>
    <xf numFmtId="0" fontId="10" fillId="6" borderId="35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56" fillId="0" borderId="39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="85" zoomScaleNormal="85" zoomScalePageLayoutView="0" workbookViewId="0" topLeftCell="A1">
      <selection activeCell="V11" sqref="V11"/>
    </sheetView>
  </sheetViews>
  <sheetFormatPr defaultColWidth="9.140625" defaultRowHeight="15"/>
  <cols>
    <col min="1" max="1" width="12.28125" style="0" bestFit="1" customWidth="1"/>
    <col min="2" max="2" width="29.00390625" style="0" customWidth="1"/>
    <col min="3" max="3" width="11.421875" style="0" bestFit="1" customWidth="1"/>
    <col min="4" max="4" width="13.140625" style="0" customWidth="1"/>
    <col min="5" max="5" width="11.421875" style="0" bestFit="1" customWidth="1"/>
  </cols>
  <sheetData>
    <row r="1" spans="2:17" ht="55.5" customHeight="1" thickBot="1">
      <c r="B1" s="65" t="s">
        <v>58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ht="15">
      <c r="A2" s="34" t="s">
        <v>30</v>
      </c>
      <c r="B2" s="33" t="s">
        <v>26</v>
      </c>
      <c r="C2" s="59" t="s">
        <v>27</v>
      </c>
      <c r="D2" s="59"/>
      <c r="E2" s="60" t="s">
        <v>25</v>
      </c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1"/>
    </row>
    <row r="3" spans="1:17" ht="25.5">
      <c r="A3" s="21"/>
      <c r="B3" s="2"/>
      <c r="C3" s="1" t="s">
        <v>0</v>
      </c>
      <c r="D3" s="1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0</v>
      </c>
      <c r="P3" s="5" t="s">
        <v>1</v>
      </c>
      <c r="Q3" s="22" t="s">
        <v>2</v>
      </c>
    </row>
    <row r="4" spans="1:17" ht="26.25" customHeight="1">
      <c r="A4" s="23" t="s">
        <v>44</v>
      </c>
      <c r="B4" s="18" t="s">
        <v>57</v>
      </c>
      <c r="C4" s="1"/>
      <c r="D4" s="1"/>
      <c r="E4" s="9">
        <v>18</v>
      </c>
      <c r="F4" s="10">
        <f>E4*1.015</f>
        <v>18.27</v>
      </c>
      <c r="G4" s="10">
        <f aca="true" t="shared" si="0" ref="G4:P4">F4*1.015</f>
        <v>18.54405</v>
      </c>
      <c r="H4" s="10">
        <f t="shared" si="0"/>
        <v>18.822210749999996</v>
      </c>
      <c r="I4" s="10">
        <f t="shared" si="0"/>
        <v>19.104543911249994</v>
      </c>
      <c r="J4" s="10">
        <f t="shared" si="0"/>
        <v>19.39111206991874</v>
      </c>
      <c r="K4" s="10">
        <f t="shared" si="0"/>
        <v>19.68197875096752</v>
      </c>
      <c r="L4" s="10">
        <f t="shared" si="0"/>
        <v>19.977208432232032</v>
      </c>
      <c r="M4" s="10">
        <f t="shared" si="0"/>
        <v>20.27686655871551</v>
      </c>
      <c r="N4" s="10">
        <f t="shared" si="0"/>
        <v>20.58101955709624</v>
      </c>
      <c r="O4" s="10">
        <f t="shared" si="0"/>
        <v>20.889734850452683</v>
      </c>
      <c r="P4" s="10">
        <f t="shared" si="0"/>
        <v>21.203080873209473</v>
      </c>
      <c r="Q4" s="24"/>
    </row>
    <row r="5" spans="1:17" ht="15.75" thickBot="1">
      <c r="A5" s="23" t="s">
        <v>43</v>
      </c>
      <c r="B5" s="42" t="s">
        <v>12</v>
      </c>
      <c r="C5" s="43"/>
      <c r="D5" s="43"/>
      <c r="E5" s="44">
        <f>E4</f>
        <v>18</v>
      </c>
      <c r="F5" s="45">
        <f>E5+E21</f>
        <v>19.24435000000001</v>
      </c>
      <c r="G5" s="45">
        <f>F5+F21</f>
        <v>30.07741785000003</v>
      </c>
      <c r="H5" s="45">
        <f>G5+G21</f>
        <v>-8.528488102052322</v>
      </c>
      <c r="I5" s="45">
        <f>H5+H21</f>
        <v>3.3838400775434394</v>
      </c>
      <c r="J5" s="45">
        <f aca="true" t="shared" si="1" ref="J5:P5">I5+I21</f>
        <v>15.974794805744224</v>
      </c>
      <c r="K5" s="45">
        <f t="shared" si="1"/>
        <v>29.208134804424716</v>
      </c>
      <c r="L5" s="45">
        <f t="shared" si="1"/>
        <v>43.151177504569446</v>
      </c>
      <c r="M5" s="45">
        <f t="shared" si="1"/>
        <v>18.151177504569446</v>
      </c>
      <c r="N5" s="45">
        <f t="shared" si="1"/>
        <v>2.7478491714852424</v>
      </c>
      <c r="O5" s="45">
        <f t="shared" si="1"/>
        <v>18.127514329489273</v>
      </c>
      <c r="P5" s="45">
        <f t="shared" si="1"/>
        <v>34.34228289578745</v>
      </c>
      <c r="Q5" s="46"/>
    </row>
    <row r="6" spans="1:17" ht="15">
      <c r="A6" s="21"/>
      <c r="B6" s="62" t="s">
        <v>13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4"/>
    </row>
    <row r="7" spans="1:17" ht="25.5">
      <c r="A7" s="23" t="s">
        <v>32</v>
      </c>
      <c r="B7" s="40" t="s">
        <v>14</v>
      </c>
      <c r="C7" s="12">
        <v>80</v>
      </c>
      <c r="D7" s="12">
        <v>124</v>
      </c>
      <c r="E7" s="8">
        <f>(E13+E14)/0.8</f>
        <v>130.49274999999997</v>
      </c>
      <c r="F7" s="8">
        <f aca="true" t="shared" si="2" ref="F7:P7">(F13+F14)/0.8</f>
        <v>137.33812024999995</v>
      </c>
      <c r="G7" s="8">
        <f t="shared" si="2"/>
        <v>144.5558554867538</v>
      </c>
      <c r="H7" s="8">
        <f t="shared" si="2"/>
        <v>152.16683292164396</v>
      </c>
      <c r="I7" s="8">
        <f t="shared" si="2"/>
        <v>160.1931283745679</v>
      </c>
      <c r="J7" s="8">
        <f t="shared" si="2"/>
        <v>168.65808632045344</v>
      </c>
      <c r="K7" s="8">
        <f t="shared" si="2"/>
        <v>177.58639408200912</v>
      </c>
      <c r="L7" s="8"/>
      <c r="M7" s="8">
        <f t="shared" si="2"/>
        <v>187.00416041635526</v>
      </c>
      <c r="N7" s="8">
        <f t="shared" si="2"/>
        <v>196.93899875806184</v>
      </c>
      <c r="O7" s="8">
        <f t="shared" si="2"/>
        <v>207.42011539690284</v>
      </c>
      <c r="P7" s="8">
        <f t="shared" si="2"/>
        <v>218.47840288536963</v>
      </c>
      <c r="Q7" s="25">
        <f>P7*1.025*1.015</f>
        <v>227.2994684018664</v>
      </c>
    </row>
    <row r="8" spans="1:17" ht="25.5">
      <c r="A8" s="21" t="s">
        <v>53</v>
      </c>
      <c r="B8" s="40" t="s">
        <v>49</v>
      </c>
      <c r="C8" s="4"/>
      <c r="D8" s="4"/>
      <c r="E8" s="8">
        <f aca="true" t="shared" si="3" ref="E8:K8">E7*0.2</f>
        <v>26.098549999999996</v>
      </c>
      <c r="F8" s="8">
        <f t="shared" si="3"/>
        <v>27.46762404999999</v>
      </c>
      <c r="G8" s="8">
        <f t="shared" si="3"/>
        <v>28.911171097350763</v>
      </c>
      <c r="H8" s="8">
        <f t="shared" si="3"/>
        <v>30.433366584328795</v>
      </c>
      <c r="I8" s="8">
        <f t="shared" si="3"/>
        <v>32.03862567491358</v>
      </c>
      <c r="J8" s="8">
        <f t="shared" si="3"/>
        <v>33.73161726409069</v>
      </c>
      <c r="K8" s="8">
        <f t="shared" si="3"/>
        <v>35.51727881640183</v>
      </c>
      <c r="L8" s="8"/>
      <c r="M8" s="8">
        <f>M7*0.2</f>
        <v>37.400832083271055</v>
      </c>
      <c r="N8" s="8">
        <f>N7*0.2</f>
        <v>39.38779975161237</v>
      </c>
      <c r="O8" s="8">
        <f>O7*0.2</f>
        <v>41.48402307938057</v>
      </c>
      <c r="P8" s="8">
        <f>P7*0.2</f>
        <v>43.69568057707393</v>
      </c>
      <c r="Q8" s="25"/>
    </row>
    <row r="9" spans="1:17" ht="15" customHeight="1">
      <c r="A9" s="21" t="s">
        <v>54</v>
      </c>
      <c r="B9" s="40" t="s">
        <v>50</v>
      </c>
      <c r="C9" s="4"/>
      <c r="D9" s="4"/>
      <c r="E9" s="8">
        <f aca="true" t="shared" si="4" ref="E9:K9">(D7*0.8)*0.7</f>
        <v>69.44</v>
      </c>
      <c r="F9" s="8">
        <f t="shared" si="4"/>
        <v>73.07593999999999</v>
      </c>
      <c r="G9" s="8">
        <f t="shared" si="4"/>
        <v>76.90934733999997</v>
      </c>
      <c r="H9" s="8">
        <f t="shared" si="4"/>
        <v>80.95127907258214</v>
      </c>
      <c r="I9" s="8">
        <f t="shared" si="4"/>
        <v>85.21342643612061</v>
      </c>
      <c r="J9" s="8">
        <f t="shared" si="4"/>
        <v>89.70815188975803</v>
      </c>
      <c r="K9" s="8">
        <f t="shared" si="4"/>
        <v>94.44852833945392</v>
      </c>
      <c r="L9" s="8"/>
      <c r="M9" s="8">
        <f>(K7*0.8)*0.7</f>
        <v>99.44838068592512</v>
      </c>
      <c r="N9" s="8">
        <f>(M7*0.8)*0.7</f>
        <v>104.72232983315895</v>
      </c>
      <c r="O9" s="8">
        <f>(N7*0.8)*0.7</f>
        <v>110.28583930451462</v>
      </c>
      <c r="P9" s="8">
        <f>(O7*0.8)*0.7</f>
        <v>116.15526462226559</v>
      </c>
      <c r="Q9" s="25"/>
    </row>
    <row r="10" spans="1:17" ht="15" customHeight="1">
      <c r="A10" s="21" t="s">
        <v>55</v>
      </c>
      <c r="B10" s="40" t="s">
        <v>28</v>
      </c>
      <c r="C10" s="4"/>
      <c r="D10" s="4"/>
      <c r="E10" s="8">
        <f aca="true" t="shared" si="5" ref="E10:K10">(C7*0.8)*0.3</f>
        <v>19.2</v>
      </c>
      <c r="F10" s="8">
        <f t="shared" si="5"/>
        <v>29.759999999999998</v>
      </c>
      <c r="G10" s="8">
        <f t="shared" si="5"/>
        <v>31.318259999999995</v>
      </c>
      <c r="H10" s="8">
        <f t="shared" si="5"/>
        <v>32.96114885999999</v>
      </c>
      <c r="I10" s="8">
        <f t="shared" si="5"/>
        <v>34.693405316820915</v>
      </c>
      <c r="J10" s="8">
        <f t="shared" si="5"/>
        <v>36.52003990119455</v>
      </c>
      <c r="K10" s="8">
        <f t="shared" si="5"/>
        <v>38.446350809896295</v>
      </c>
      <c r="L10" s="8"/>
      <c r="M10" s="8">
        <f>(J7*0.8)*0.3</f>
        <v>40.477940716908826</v>
      </c>
      <c r="N10" s="8">
        <f>(K7*0.8)*0.3</f>
        <v>42.62073457968219</v>
      </c>
      <c r="O10" s="8">
        <f>(M7*0.8)*0.3</f>
        <v>44.88099849992526</v>
      </c>
      <c r="P10" s="8">
        <f>(N7*0.8)*0.3</f>
        <v>47.26535970193484</v>
      </c>
      <c r="Q10" s="25"/>
    </row>
    <row r="11" spans="1:17" ht="26.25" thickBot="1">
      <c r="A11" s="21" t="s">
        <v>37</v>
      </c>
      <c r="B11" s="41" t="s">
        <v>15</v>
      </c>
      <c r="C11" s="29"/>
      <c r="D11" s="29"/>
      <c r="E11" s="47">
        <f aca="true" t="shared" si="6" ref="E11:K11">SUM(E8:E10)</f>
        <v>114.73854999999999</v>
      </c>
      <c r="F11" s="47">
        <f t="shared" si="6"/>
        <v>130.30356404999998</v>
      </c>
      <c r="G11" s="47">
        <f t="shared" si="6"/>
        <v>137.1387784373507</v>
      </c>
      <c r="H11" s="47">
        <f t="shared" si="6"/>
        <v>144.34579451691093</v>
      </c>
      <c r="I11" s="47">
        <f t="shared" si="6"/>
        <v>151.9454574278551</v>
      </c>
      <c r="J11" s="47">
        <f t="shared" si="6"/>
        <v>159.95980905504325</v>
      </c>
      <c r="K11" s="47">
        <f t="shared" si="6"/>
        <v>168.41215796575204</v>
      </c>
      <c r="L11" s="47"/>
      <c r="M11" s="48">
        <v>147.3</v>
      </c>
      <c r="N11" s="47">
        <f>SUM(N8:N10)</f>
        <v>186.73086416445352</v>
      </c>
      <c r="O11" s="47">
        <f>SUM(O8:O10)</f>
        <v>196.65086088382046</v>
      </c>
      <c r="P11" s="48">
        <v>158.6</v>
      </c>
      <c r="Q11" s="49"/>
    </row>
    <row r="12" spans="1:17" ht="15">
      <c r="A12" s="21" t="s">
        <v>56</v>
      </c>
      <c r="B12" s="62" t="s">
        <v>16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4"/>
    </row>
    <row r="13" spans="1:17" ht="25.5">
      <c r="A13" s="23" t="s">
        <v>31</v>
      </c>
      <c r="B13" s="40" t="s">
        <v>17</v>
      </c>
      <c r="C13" s="36">
        <f>D13/D7*100</f>
        <v>46.774193548387096</v>
      </c>
      <c r="D13" s="20">
        <v>58</v>
      </c>
      <c r="E13" s="13">
        <f>D13*1.025*1.035</f>
        <v>61.53074999999999</v>
      </c>
      <c r="F13" s="13">
        <f aca="true" t="shared" si="7" ref="F13:P13">E13*1.025*1.035</f>
        <v>65.27643440624998</v>
      </c>
      <c r="G13" s="13">
        <f t="shared" si="7"/>
        <v>69.25013735073043</v>
      </c>
      <c r="H13" s="13">
        <f t="shared" si="7"/>
        <v>73.46573946195613</v>
      </c>
      <c r="I13" s="13">
        <f t="shared" si="7"/>
        <v>77.9379663517027</v>
      </c>
      <c r="J13" s="13">
        <f t="shared" si="7"/>
        <v>82.68244005336258</v>
      </c>
      <c r="K13" s="13">
        <f t="shared" si="7"/>
        <v>87.71573359161101</v>
      </c>
      <c r="L13" s="13"/>
      <c r="M13" s="13">
        <f>K13*1.025*1.035</f>
        <v>93.05542887400033</v>
      </c>
      <c r="N13" s="13">
        <f t="shared" si="7"/>
        <v>98.72017810670508</v>
      </c>
      <c r="O13" s="13">
        <f t="shared" si="7"/>
        <v>104.72976894895072</v>
      </c>
      <c r="P13" s="13">
        <f t="shared" si="7"/>
        <v>111.10519363371809</v>
      </c>
      <c r="Q13" s="26"/>
    </row>
    <row r="14" spans="1:17" ht="15">
      <c r="A14" s="21" t="s">
        <v>35</v>
      </c>
      <c r="B14" s="40" t="s">
        <v>18</v>
      </c>
      <c r="C14" s="36">
        <f>80-C13</f>
        <v>33.225806451612904</v>
      </c>
      <c r="D14" s="17">
        <f>D7/100*C14</f>
        <v>41.2</v>
      </c>
      <c r="E14" s="13">
        <f>D14*1.015*1.025</f>
        <v>42.86344999999999</v>
      </c>
      <c r="F14" s="13">
        <f aca="true" t="shared" si="8" ref="F14:P14">E14*1.015*1.025</f>
        <v>44.59406179374999</v>
      </c>
      <c r="G14" s="13">
        <f t="shared" si="8"/>
        <v>46.394547038672634</v>
      </c>
      <c r="H14" s="13">
        <f t="shared" si="8"/>
        <v>48.26772687535903</v>
      </c>
      <c r="I14" s="13">
        <f t="shared" si="8"/>
        <v>50.21653634795164</v>
      </c>
      <c r="J14" s="13">
        <f t="shared" si="8"/>
        <v>52.24402900300018</v>
      </c>
      <c r="K14" s="13">
        <f t="shared" si="8"/>
        <v>54.3533816739963</v>
      </c>
      <c r="L14" s="13"/>
      <c r="M14" s="13">
        <f>K14*1.015*1.025</f>
        <v>56.547899459083894</v>
      </c>
      <c r="N14" s="13">
        <f t="shared" si="8"/>
        <v>58.831020899744395</v>
      </c>
      <c r="O14" s="13">
        <f t="shared" si="8"/>
        <v>61.20632336857157</v>
      </c>
      <c r="P14" s="13">
        <f t="shared" si="8"/>
        <v>63.67752867457764</v>
      </c>
      <c r="Q14" s="26"/>
    </row>
    <row r="15" spans="1:17" ht="15">
      <c r="A15" s="21" t="s">
        <v>48</v>
      </c>
      <c r="B15" s="40" t="s">
        <v>19</v>
      </c>
      <c r="C15" s="1"/>
      <c r="D15" s="1"/>
      <c r="E15" s="6"/>
      <c r="F15" s="6"/>
      <c r="G15" s="11">
        <v>50</v>
      </c>
      <c r="H15" s="6"/>
      <c r="I15" s="6"/>
      <c r="J15" s="6"/>
      <c r="K15" s="6"/>
      <c r="L15" s="6"/>
      <c r="M15" s="6"/>
      <c r="N15" s="6"/>
      <c r="O15" s="6"/>
      <c r="P15" s="6"/>
      <c r="Q15" s="26"/>
    </row>
    <row r="16" spans="1:17" ht="25.5">
      <c r="A16" s="21" t="s">
        <v>38</v>
      </c>
      <c r="B16" s="40" t="s">
        <v>20</v>
      </c>
      <c r="C16" s="1"/>
      <c r="D16" s="1"/>
      <c r="E16" s="6"/>
      <c r="F16" s="6"/>
      <c r="G16" s="6"/>
      <c r="H16" s="6"/>
      <c r="I16" s="6"/>
      <c r="J16" s="6"/>
      <c r="K16" s="6"/>
      <c r="L16" s="11">
        <v>25</v>
      </c>
      <c r="M16" s="6"/>
      <c r="N16" s="6"/>
      <c r="O16" s="6"/>
      <c r="P16" s="6"/>
      <c r="Q16" s="26"/>
    </row>
    <row r="17" spans="1:17" ht="15">
      <c r="A17" s="21" t="s">
        <v>39</v>
      </c>
      <c r="B17" s="40" t="s">
        <v>21</v>
      </c>
      <c r="C17" s="1"/>
      <c r="D17" s="1"/>
      <c r="E17" s="13">
        <f>ROUND(E7,1)-E13-E14</f>
        <v>26.105800000000023</v>
      </c>
      <c r="F17" s="13">
        <f aca="true" t="shared" si="9" ref="F17:P17">ROUND(F7,1)-F13-F14</f>
        <v>27.42950380000005</v>
      </c>
      <c r="G17" s="13">
        <f t="shared" si="9"/>
        <v>28.955315610596934</v>
      </c>
      <c r="H17" s="13">
        <f t="shared" si="9"/>
        <v>30.466533662684824</v>
      </c>
      <c r="I17" s="13">
        <f t="shared" si="9"/>
        <v>32.04549730034565</v>
      </c>
      <c r="J17" s="13">
        <f t="shared" si="9"/>
        <v>33.773530943637226</v>
      </c>
      <c r="K17" s="13">
        <f t="shared" si="9"/>
        <v>35.53088473439268</v>
      </c>
      <c r="L17" s="13">
        <f t="shared" si="9"/>
        <v>0</v>
      </c>
      <c r="M17" s="13">
        <f t="shared" si="9"/>
        <v>37.39667166691578</v>
      </c>
      <c r="N17" s="13">
        <f t="shared" si="9"/>
        <v>39.34880099355053</v>
      </c>
      <c r="O17" s="13">
        <f t="shared" si="9"/>
        <v>41.46390768247772</v>
      </c>
      <c r="P17" s="13">
        <f t="shared" si="9"/>
        <v>43.717277691704275</v>
      </c>
      <c r="Q17" s="26"/>
    </row>
    <row r="18" spans="1:17" ht="25.5">
      <c r="A18" s="21" t="s">
        <v>36</v>
      </c>
      <c r="B18" s="40" t="s">
        <v>22</v>
      </c>
      <c r="C18" s="1"/>
      <c r="D18" s="1"/>
      <c r="E18" s="14">
        <f aca="true" t="shared" si="10" ref="E18:M18">ROUND(E17*0.35,1)</f>
        <v>9.1</v>
      </c>
      <c r="F18" s="14">
        <f t="shared" si="10"/>
        <v>9.6</v>
      </c>
      <c r="G18" s="14">
        <f t="shared" si="10"/>
        <v>10.1</v>
      </c>
      <c r="H18" s="14">
        <f t="shared" si="10"/>
        <v>10.7</v>
      </c>
      <c r="I18" s="14">
        <f t="shared" si="10"/>
        <v>11.2</v>
      </c>
      <c r="J18" s="14">
        <f t="shared" si="10"/>
        <v>11.8</v>
      </c>
      <c r="K18" s="14">
        <f t="shared" si="10"/>
        <v>12.4</v>
      </c>
      <c r="L18" s="14">
        <f t="shared" si="10"/>
        <v>0</v>
      </c>
      <c r="M18" s="14">
        <f t="shared" si="10"/>
        <v>13.1</v>
      </c>
      <c r="N18" s="14">
        <f>ROUND(N17*0.35,1)</f>
        <v>13.8</v>
      </c>
      <c r="O18" s="14">
        <f>ROUND(O17*0.35,1)</f>
        <v>14.5</v>
      </c>
      <c r="P18" s="14">
        <f>ROUND(P17*0.35,1)</f>
        <v>15.3</v>
      </c>
      <c r="Q18" s="26"/>
    </row>
    <row r="19" spans="1:17" ht="15.75" thickBot="1">
      <c r="A19" s="21" t="s">
        <v>47</v>
      </c>
      <c r="B19" s="50" t="s">
        <v>23</v>
      </c>
      <c r="C19" s="43"/>
      <c r="D19" s="43"/>
      <c r="E19" s="51">
        <f>E17-E18</f>
        <v>17.005800000000022</v>
      </c>
      <c r="F19" s="51">
        <f>F17-F18</f>
        <v>17.829503800000047</v>
      </c>
      <c r="G19" s="51">
        <f>G17-G18</f>
        <v>18.855315610596932</v>
      </c>
      <c r="H19" s="51">
        <f>H17-H18</f>
        <v>19.766533662684825</v>
      </c>
      <c r="I19" s="51">
        <f>I17-I18</f>
        <v>20.845497300345652</v>
      </c>
      <c r="J19" s="51">
        <f>J17-J18</f>
        <v>21.973530943637225</v>
      </c>
      <c r="K19" s="51">
        <f>K17-K18</f>
        <v>23.13088473439268</v>
      </c>
      <c r="L19" s="51">
        <f>L17-L18</f>
        <v>0</v>
      </c>
      <c r="M19" s="51">
        <f>M17-M18</f>
        <v>24.296671666915778</v>
      </c>
      <c r="N19" s="51">
        <f>N17-N18</f>
        <v>25.548800993550532</v>
      </c>
      <c r="O19" s="51">
        <f>O17-O18</f>
        <v>26.963907682477718</v>
      </c>
      <c r="P19" s="51">
        <f>P17-P18</f>
        <v>28.417277691704275</v>
      </c>
      <c r="Q19" s="52"/>
    </row>
    <row r="20" spans="1:17" ht="15.75" thickBot="1">
      <c r="A20" s="21" t="s">
        <v>34</v>
      </c>
      <c r="B20" s="53" t="s">
        <v>29</v>
      </c>
      <c r="C20" s="54"/>
      <c r="D20" s="54"/>
      <c r="E20" s="55">
        <f>E13+E14+E15+E16+E18</f>
        <v>113.49419999999998</v>
      </c>
      <c r="F20" s="55">
        <f aca="true" t="shared" si="11" ref="F20:P20">F13+F14+F15+F16+F18</f>
        <v>119.47049619999996</v>
      </c>
      <c r="G20" s="55">
        <f>G13+G14+G15+G16+G18</f>
        <v>175.74468438940306</v>
      </c>
      <c r="H20" s="55">
        <f t="shared" si="11"/>
        <v>132.43346633731517</v>
      </c>
      <c r="I20" s="55">
        <f t="shared" si="11"/>
        <v>139.35450269965432</v>
      </c>
      <c r="J20" s="55">
        <f t="shared" si="11"/>
        <v>146.72646905636276</v>
      </c>
      <c r="K20" s="55">
        <f t="shared" si="11"/>
        <v>154.46911526560731</v>
      </c>
      <c r="L20" s="55">
        <f>L13+L14+L15+L16+L18</f>
        <v>25</v>
      </c>
      <c r="M20" s="55">
        <f t="shared" si="11"/>
        <v>162.70332833308422</v>
      </c>
      <c r="N20" s="55">
        <f t="shared" si="11"/>
        <v>171.3511990064495</v>
      </c>
      <c r="O20" s="55">
        <f t="shared" si="11"/>
        <v>180.43609231752228</v>
      </c>
      <c r="P20" s="55">
        <f t="shared" si="11"/>
        <v>190.08272230829573</v>
      </c>
      <c r="Q20" s="56"/>
    </row>
    <row r="21" spans="1:17" ht="15">
      <c r="A21" s="21" t="s">
        <v>40</v>
      </c>
      <c r="B21" s="57" t="s">
        <v>41</v>
      </c>
      <c r="C21" s="37"/>
      <c r="D21" s="37"/>
      <c r="E21" s="38">
        <f>E11-E20</f>
        <v>1.2443500000000114</v>
      </c>
      <c r="F21" s="38">
        <f aca="true" t="shared" si="12" ref="F21:P21">F11-F20</f>
        <v>10.83306785000002</v>
      </c>
      <c r="G21" s="38">
        <f>G11-G20</f>
        <v>-38.60590595205235</v>
      </c>
      <c r="H21" s="38">
        <f t="shared" si="12"/>
        <v>11.912328179595761</v>
      </c>
      <c r="I21" s="38">
        <f t="shared" si="12"/>
        <v>12.590954728200785</v>
      </c>
      <c r="J21" s="38">
        <f t="shared" si="12"/>
        <v>13.233339998680492</v>
      </c>
      <c r="K21" s="38">
        <f t="shared" si="12"/>
        <v>13.94304270014473</v>
      </c>
      <c r="L21" s="38">
        <f>L11-L20</f>
        <v>-25</v>
      </c>
      <c r="M21" s="38">
        <f t="shared" si="12"/>
        <v>-15.403328333084204</v>
      </c>
      <c r="N21" s="38">
        <f t="shared" si="12"/>
        <v>15.37966515800403</v>
      </c>
      <c r="O21" s="38">
        <f t="shared" si="12"/>
        <v>16.214768566298176</v>
      </c>
      <c r="P21" s="38">
        <f t="shared" si="12"/>
        <v>-31.482722308295735</v>
      </c>
      <c r="Q21" s="39"/>
    </row>
    <row r="22" spans="1:17" ht="15.75" thickBot="1">
      <c r="A22" s="23" t="s">
        <v>42</v>
      </c>
      <c r="B22" s="58" t="s">
        <v>24</v>
      </c>
      <c r="C22" s="3"/>
      <c r="D22" s="7">
        <v>10</v>
      </c>
      <c r="E22" s="16">
        <f>E5+E21</f>
        <v>19.24435000000001</v>
      </c>
      <c r="F22" s="16">
        <f>F5+F21</f>
        <v>30.07741785000003</v>
      </c>
      <c r="G22" s="16">
        <f>G5+G21</f>
        <v>-8.528488102052322</v>
      </c>
      <c r="H22" s="16">
        <f>H5+H21</f>
        <v>3.3838400775434394</v>
      </c>
      <c r="I22" s="16">
        <f aca="true" t="shared" si="13" ref="I22:P22">I5+I21</f>
        <v>15.974794805744224</v>
      </c>
      <c r="J22" s="16">
        <f t="shared" si="13"/>
        <v>29.208134804424716</v>
      </c>
      <c r="K22" s="16">
        <f t="shared" si="13"/>
        <v>43.151177504569446</v>
      </c>
      <c r="L22" s="16">
        <f>L5+L21</f>
        <v>18.151177504569446</v>
      </c>
      <c r="M22" s="16">
        <f>M5+M21</f>
        <v>2.7478491714852424</v>
      </c>
      <c r="N22" s="16">
        <f t="shared" si="13"/>
        <v>18.127514329489273</v>
      </c>
      <c r="O22" s="16">
        <f t="shared" si="13"/>
        <v>34.34228289578745</v>
      </c>
      <c r="P22" s="16">
        <f t="shared" si="13"/>
        <v>2.859560587491714</v>
      </c>
      <c r="Q22" s="27"/>
    </row>
    <row r="23" spans="1:17" ht="26.25" thickBot="1">
      <c r="A23" s="28" t="s">
        <v>45</v>
      </c>
      <c r="B23" s="41" t="s">
        <v>46</v>
      </c>
      <c r="C23" s="29"/>
      <c r="D23" s="30"/>
      <c r="E23" s="31">
        <f aca="true" t="shared" si="14" ref="E23:N23">E22-E4</f>
        <v>1.2443500000000114</v>
      </c>
      <c r="F23" s="31">
        <f t="shared" si="14"/>
        <v>11.807417850000032</v>
      </c>
      <c r="G23" s="31">
        <f t="shared" si="14"/>
        <v>-27.07253810205232</v>
      </c>
      <c r="H23" s="31">
        <f t="shared" si="14"/>
        <v>-15.438370672456557</v>
      </c>
      <c r="I23" s="31">
        <f t="shared" si="14"/>
        <v>-3.12974910550577</v>
      </c>
      <c r="J23" s="31">
        <f t="shared" si="14"/>
        <v>9.817022734505976</v>
      </c>
      <c r="K23" s="31">
        <f t="shared" si="14"/>
        <v>23.469198753601926</v>
      </c>
      <c r="L23" s="31">
        <f t="shared" si="14"/>
        <v>-1.8260309276625861</v>
      </c>
      <c r="M23" s="31">
        <f t="shared" si="14"/>
        <v>-17.52901738723027</v>
      </c>
      <c r="N23" s="31">
        <f t="shared" si="14"/>
        <v>-2.4535052276069678</v>
      </c>
      <c r="O23" s="31">
        <f>O22-O4</f>
        <v>13.452548045334765</v>
      </c>
      <c r="P23" s="31">
        <f>P22-P4</f>
        <v>-18.34352028571776</v>
      </c>
      <c r="Q23" s="32"/>
    </row>
    <row r="24" spans="5:7" ht="15">
      <c r="E24" s="15"/>
      <c r="F24" s="15"/>
      <c r="G24" s="15"/>
    </row>
    <row r="25" ht="15">
      <c r="B25" s="35" t="s">
        <v>52</v>
      </c>
    </row>
    <row r="26" ht="15">
      <c r="B26" s="19" t="s">
        <v>33</v>
      </c>
    </row>
    <row r="27" ht="15">
      <c r="B27" t="s">
        <v>51</v>
      </c>
    </row>
  </sheetData>
  <sheetProtection/>
  <mergeCells count="5">
    <mergeCell ref="C2:D2"/>
    <mergeCell ref="E2:Q2"/>
    <mergeCell ref="B6:Q6"/>
    <mergeCell ref="B12:Q12"/>
    <mergeCell ref="B1:Q1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xcode</dc:creator>
  <cp:keywords/>
  <dc:description/>
  <cp:lastModifiedBy>Bill</cp:lastModifiedBy>
  <dcterms:created xsi:type="dcterms:W3CDTF">2013-11-16T10:45:11Z</dcterms:created>
  <dcterms:modified xsi:type="dcterms:W3CDTF">2013-11-21T05:17:20Z</dcterms:modified>
  <cp:category/>
  <cp:version/>
  <cp:contentType/>
  <cp:contentStatus/>
</cp:coreProperties>
</file>